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120" windowHeight="9280" activeTab="0"/>
  </bookViews>
  <sheets>
    <sheet name="Konečné pořadí" sheetId="1" r:id="rId1"/>
    <sheet name="Data-o pořadí" sheetId="2" r:id="rId2"/>
    <sheet name="Základní skupiny" sheetId="3" r:id="rId3"/>
  </sheets>
  <externalReferences>
    <externalReference r:id="rId6"/>
  </externalReferences>
  <definedNames>
    <definedName name="_xlfn.SUMIFS" hidden="1">#NAME?</definedName>
    <definedName name="_xlnm.Print_Area" localSheetId="1">'Data-o pořadí'!$H$8:$Y$37</definedName>
    <definedName name="_xlnm.Print_Area" localSheetId="2">'Základní skupiny'!$B$2:$BB$40</definedName>
  </definedNames>
  <calcPr fullCalcOnLoad="1"/>
</workbook>
</file>

<file path=xl/comments3.xml><?xml version="1.0" encoding="utf-8"?>
<comments xmlns="http://schemas.openxmlformats.org/spreadsheetml/2006/main">
  <authors>
    <author>H24364</author>
  </authors>
  <commentList>
    <comment ref="AY10" authorId="0">
      <text>
        <r>
          <rPr>
            <sz val="9"/>
            <rFont val="Tahoma"/>
            <family val="2"/>
          </rPr>
          <t>Zde v buňce je možno změnit počet bodů za vyhraný zápas.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B10" authorId="0">
      <text>
        <r>
          <rPr>
            <sz val="9"/>
            <rFont val="Tahoma"/>
            <family val="2"/>
          </rPr>
          <t>Doplňuje se ručně dle vyhlášených pravidel.
Doplňují se čísla BEZ tečky za cifrou.</t>
        </r>
      </text>
    </comment>
    <comment ref="BB43" authorId="0">
      <text>
        <r>
          <rPr>
            <sz val="9"/>
            <rFont val="Tahoma"/>
            <family val="2"/>
          </rPr>
          <t>Doplňuje se ručně dle vyhlášených pravidel.
Doplňují se čísla BEZ tečky za cifrou.</t>
        </r>
      </text>
    </comment>
  </commentList>
</comments>
</file>

<file path=xl/sharedStrings.xml><?xml version="1.0" encoding="utf-8"?>
<sst xmlns="http://schemas.openxmlformats.org/spreadsheetml/2006/main" count="351" uniqueCount="66">
  <si>
    <t>Soutěž:</t>
  </si>
  <si>
    <t>Místo konání:</t>
  </si>
  <si>
    <t>Datum:</t>
  </si>
  <si>
    <t>Disciplína:</t>
  </si>
  <si>
    <t>Kategorie:</t>
  </si>
  <si>
    <t>Ročník 2009</t>
  </si>
  <si>
    <t>Ročník 2010</t>
  </si>
  <si>
    <t>Pořadí</t>
  </si>
  <si>
    <t>Hráč</t>
  </si>
  <si>
    <t>1. místo</t>
  </si>
  <si>
    <t>Puffr Matyáš</t>
  </si>
  <si>
    <t>Vrchotický František</t>
  </si>
  <si>
    <t>2. místo</t>
  </si>
  <si>
    <t>Trkan Gabriel</t>
  </si>
  <si>
    <t>Reittinger Filip</t>
  </si>
  <si>
    <t>3. místo</t>
  </si>
  <si>
    <t>Fiala David</t>
  </si>
  <si>
    <t>4. místo</t>
  </si>
  <si>
    <t>Círek Lukáš</t>
  </si>
  <si>
    <t>5. místo</t>
  </si>
  <si>
    <t>Buchálek Adam</t>
  </si>
  <si>
    <t>6. místo</t>
  </si>
  <si>
    <t>Kubák Jan</t>
  </si>
  <si>
    <t>7. místo</t>
  </si>
  <si>
    <t>Maloň Lukáš</t>
  </si>
  <si>
    <t>8. místo</t>
  </si>
  <si>
    <t>Sedláček Vít</t>
  </si>
  <si>
    <t>Zápasy o konečné  pořadí</t>
  </si>
  <si>
    <t>Klíč</t>
  </si>
  <si>
    <t>o 1. místo</t>
  </si>
  <si>
    <t>Zápas</t>
  </si>
  <si>
    <t>1. set</t>
  </si>
  <si>
    <t>2. set</t>
  </si>
  <si>
    <t>3. set</t>
  </si>
  <si>
    <t>Výsledek</t>
  </si>
  <si>
    <t>Vítěz</t>
  </si>
  <si>
    <t>1A</t>
  </si>
  <si>
    <t>-</t>
  </si>
  <si>
    <t>1B</t>
  </si>
  <si>
    <t>1F</t>
  </si>
  <si>
    <t>:</t>
  </si>
  <si>
    <t>o 3. místo</t>
  </si>
  <si>
    <t>2A</t>
  </si>
  <si>
    <t>2B</t>
  </si>
  <si>
    <t>2F</t>
  </si>
  <si>
    <t>o 5. místo</t>
  </si>
  <si>
    <t>3A</t>
  </si>
  <si>
    <t>3B</t>
  </si>
  <si>
    <t>3F</t>
  </si>
  <si>
    <t>o 7. místo</t>
  </si>
  <si>
    <t>4A</t>
  </si>
  <si>
    <t>4B</t>
  </si>
  <si>
    <t>4F</t>
  </si>
  <si>
    <t>o 9. místo</t>
  </si>
  <si>
    <t>5A</t>
  </si>
  <si>
    <t>5B</t>
  </si>
  <si>
    <t>5F</t>
  </si>
  <si>
    <t>o 11. místo</t>
  </si>
  <si>
    <t>o 13. místo</t>
  </si>
  <si>
    <t>Klíč - míče:</t>
  </si>
  <si>
    <t>Klíč - sety/zápasy:</t>
  </si>
  <si>
    <t>Pořadí ve skupině</t>
  </si>
  <si>
    <t>Sety</t>
  </si>
  <si>
    <t>Zápasy</t>
  </si>
  <si>
    <t>Míče</t>
  </si>
  <si>
    <t>Body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</si>
</sst>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3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b/>
      <sz val="18"/>
      <name val="Arial CE"/>
      <family val="0"/>
    </font>
    <font>
      <sz val="20"/>
      <name val="Arial CE"/>
      <family val="0"/>
    </font>
    <font>
      <sz val="22"/>
      <name val="Arial CE"/>
      <family val="0"/>
    </font>
    <font>
      <sz val="12"/>
      <name val="Arial CE"/>
      <family val="2"/>
    </font>
    <font>
      <i/>
      <sz val="8"/>
      <color indexed="55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2"/>
      <color indexed="9"/>
      <name val="Arial CE"/>
      <family val="0"/>
    </font>
    <font>
      <sz val="10"/>
      <color indexed="8"/>
      <name val="Arial CE"/>
      <family val="0"/>
    </font>
    <font>
      <i/>
      <sz val="8"/>
      <color indexed="9"/>
      <name val="Arial CE"/>
      <family val="0"/>
    </font>
    <font>
      <sz val="10"/>
      <color indexed="9"/>
      <name val="Arial CE"/>
      <family val="0"/>
    </font>
    <font>
      <b/>
      <sz val="36"/>
      <color indexed="8"/>
      <name val="Arial CE"/>
      <family val="0"/>
    </font>
    <font>
      <b/>
      <sz val="36"/>
      <name val="Arial CE"/>
      <family val="2"/>
    </font>
    <font>
      <b/>
      <sz val="12"/>
      <color indexed="9"/>
      <name val="Arial CE"/>
      <family val="0"/>
    </font>
    <font>
      <sz val="16"/>
      <name val="Arial CE"/>
      <family val="2"/>
    </font>
    <font>
      <sz val="11"/>
      <name val="Arial CE"/>
      <family val="2"/>
    </font>
    <font>
      <sz val="8"/>
      <color indexed="13"/>
      <name val="Arial CE"/>
      <family val="2"/>
    </font>
    <font>
      <sz val="36"/>
      <color indexed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i/>
      <sz val="8"/>
      <color theme="0" tint="-0.3499799966812134"/>
      <name val="Arial CE"/>
      <family val="0"/>
    </font>
    <font>
      <b/>
      <sz val="12"/>
      <color theme="1"/>
      <name val="Arial CE"/>
      <family val="0"/>
    </font>
    <font>
      <sz val="12"/>
      <color theme="0"/>
      <name val="Arial CE"/>
      <family val="0"/>
    </font>
    <font>
      <sz val="10"/>
      <color theme="1"/>
      <name val="Arial CE"/>
      <family val="0"/>
    </font>
    <font>
      <i/>
      <sz val="8"/>
      <color theme="0"/>
      <name val="Arial CE"/>
      <family val="0"/>
    </font>
    <font>
      <sz val="10"/>
      <color theme="0"/>
      <name val="Arial CE"/>
      <family val="0"/>
    </font>
    <font>
      <b/>
      <sz val="12"/>
      <color theme="0"/>
      <name val="Arial CE"/>
      <family val="0"/>
    </font>
    <font>
      <sz val="36"/>
      <color theme="1"/>
      <name val="Arial CE"/>
      <family val="0"/>
    </font>
    <font>
      <b/>
      <sz val="10"/>
      <color theme="0"/>
      <name val="Arial CE"/>
      <family val="0"/>
    </font>
    <font>
      <b/>
      <sz val="10"/>
      <color theme="1"/>
      <name val="Arial CE"/>
      <family val="0"/>
    </font>
    <font>
      <b/>
      <sz val="36"/>
      <color theme="1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 diagonalDown="1">
      <left style="double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thin"/>
      <top style="double"/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double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6" fillId="0" borderId="15" xfId="0" applyFont="1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5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49" fontId="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1" fillId="0" borderId="0" xfId="0" applyFont="1" applyAlignment="1">
      <alignment/>
    </xf>
    <xf numFmtId="49" fontId="0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6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49" fontId="62" fillId="0" borderId="4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62" fillId="0" borderId="44" xfId="0" applyNumberFormat="1" applyFont="1" applyFill="1" applyBorder="1" applyAlignment="1">
      <alignment horizontal="center" vertical="center" wrapText="1"/>
    </xf>
    <xf numFmtId="0" fontId="63" fillId="33" borderId="45" xfId="0" applyNumberFormat="1" applyFont="1" applyFill="1" applyBorder="1" applyAlignment="1">
      <alignment vertic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64" fillId="0" borderId="50" xfId="0" applyFont="1" applyFill="1" applyBorder="1" applyAlignment="1">
      <alignment horizontal="center"/>
    </xf>
    <xf numFmtId="0" fontId="9" fillId="0" borderId="51" xfId="0" applyFont="1" applyBorder="1" applyAlignment="1">
      <alignment horizontal="left"/>
    </xf>
    <xf numFmtId="0" fontId="65" fillId="0" borderId="52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67" fillId="0" borderId="5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164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right" vertical="center"/>
    </xf>
    <xf numFmtId="0" fontId="6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right" vertical="center"/>
    </xf>
    <xf numFmtId="0" fontId="23" fillId="0" borderId="55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23" fillId="0" borderId="55" xfId="0" applyFont="1" applyBorder="1" applyAlignment="1">
      <alignment horizontal="right" vertical="center"/>
    </xf>
    <xf numFmtId="0" fontId="23" fillId="0" borderId="56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2" fillId="34" borderId="55" xfId="0" applyFont="1" applyFill="1" applyBorder="1" applyAlignment="1">
      <alignment horizont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68" fillId="22" borderId="59" xfId="0" applyFont="1" applyFill="1" applyBorder="1" applyAlignment="1">
      <alignment/>
    </xf>
    <xf numFmtId="0" fontId="9" fillId="0" borderId="28" xfId="0" applyFont="1" applyBorder="1" applyAlignment="1">
      <alignment horizontal="left"/>
    </xf>
    <xf numFmtId="0" fontId="12" fillId="0" borderId="6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67" fillId="0" borderId="6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23" fillId="0" borderId="62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right" vertical="center"/>
    </xf>
    <xf numFmtId="0" fontId="23" fillId="0" borderId="63" xfId="0" applyFont="1" applyBorder="1" applyAlignment="1">
      <alignment horizontal="left" vertical="center"/>
    </xf>
    <xf numFmtId="0" fontId="23" fillId="0" borderId="3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66" fillId="33" borderId="64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70" xfId="0" applyFont="1" applyFill="1" applyBorder="1" applyAlignment="1">
      <alignment horizontal="center" vertical="center" wrapText="1"/>
    </xf>
    <xf numFmtId="0" fontId="70" fillId="0" borderId="71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71" fillId="22" borderId="84" xfId="0" applyFont="1" applyFill="1" applyBorder="1" applyAlignment="1">
      <alignment horizontal="center" vertical="center"/>
    </xf>
    <xf numFmtId="0" fontId="71" fillId="22" borderId="71" xfId="0" applyFont="1" applyFill="1" applyBorder="1" applyAlignment="1">
      <alignment horizontal="center" vertical="center"/>
    </xf>
    <xf numFmtId="0" fontId="71" fillId="22" borderId="59" xfId="0" applyFont="1" applyFill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0" fontId="12" fillId="0" borderId="85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0" fontId="71" fillId="22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/>
    </xf>
    <xf numFmtId="0" fontId="12" fillId="0" borderId="92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/>
    </xf>
    <xf numFmtId="0" fontId="71" fillId="22" borderId="64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_20180121_U11\CH_2009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ečné pořadí"/>
      <sheetName val="Data-sk. A"/>
      <sheetName val="Data-sk. B"/>
      <sheetName val="Data-o pořadí"/>
      <sheetName val="Základní skupiny"/>
      <sheetName val="ZL-sk. A"/>
      <sheetName val="ZL-sk. B"/>
      <sheetName val="ZL-o pořadí"/>
      <sheetName val="Tabulky čisté"/>
    </sheetNames>
    <sheetDataSet>
      <sheetData sheetId="1">
        <row r="2">
          <cell r="H2" t="str">
            <v>Českobudějovické přípravky U11</v>
          </cell>
        </row>
        <row r="3">
          <cell r="H3" t="str">
            <v>TJ SOKOL České Budějovice</v>
          </cell>
        </row>
        <row r="4">
          <cell r="H4">
            <v>43121</v>
          </cell>
        </row>
        <row r="5">
          <cell r="H5" t="str">
            <v>Dvouhra</v>
          </cell>
        </row>
        <row r="6">
          <cell r="H6" t="str">
            <v>Chlapci 09-10</v>
          </cell>
        </row>
        <row r="8">
          <cell r="H8" t="str">
            <v>Skupina</v>
          </cell>
          <cell r="I8" t="str">
            <v>A</v>
          </cell>
        </row>
        <row r="10">
          <cell r="D10">
            <v>1</v>
          </cell>
          <cell r="F10">
            <v>1</v>
          </cell>
          <cell r="G10" t="str">
            <v>1A</v>
          </cell>
          <cell r="H10" t="str">
            <v>Trkan</v>
          </cell>
          <cell r="I10" t="str">
            <v>Gabriel</v>
          </cell>
          <cell r="K10" t="str">
            <v>Trkan Gabriel</v>
          </cell>
        </row>
        <row r="11">
          <cell r="D11">
            <v>2</v>
          </cell>
          <cell r="F11">
            <v>4</v>
          </cell>
          <cell r="G11" t="str">
            <v>4A</v>
          </cell>
          <cell r="H11" t="str">
            <v>Kubák</v>
          </cell>
          <cell r="I11" t="str">
            <v>Jan</v>
          </cell>
          <cell r="K11" t="str">
            <v>Kubák Jan</v>
          </cell>
        </row>
        <row r="12">
          <cell r="D12">
            <v>3</v>
          </cell>
          <cell r="F12">
            <v>5</v>
          </cell>
          <cell r="G12" t="str">
            <v>5A</v>
          </cell>
          <cell r="H12" t="str">
            <v>Maloň</v>
          </cell>
          <cell r="I12" t="str">
            <v>Lukáš</v>
          </cell>
          <cell r="K12" t="str">
            <v>Maloň Lukáš</v>
          </cell>
        </row>
        <row r="13">
          <cell r="D13">
            <v>4</v>
          </cell>
          <cell r="F13">
            <v>2</v>
          </cell>
          <cell r="G13" t="str">
            <v>2A</v>
          </cell>
          <cell r="H13" t="str">
            <v>Círek</v>
          </cell>
          <cell r="I13" t="str">
            <v>Lukáš</v>
          </cell>
          <cell r="K13" t="str">
            <v>Círek Lukáš</v>
          </cell>
        </row>
        <row r="14">
          <cell r="D14">
            <v>5</v>
          </cell>
          <cell r="F14">
            <v>3</v>
          </cell>
          <cell r="G14" t="str">
            <v>3A</v>
          </cell>
          <cell r="H14" t="str">
            <v>Vrchotický</v>
          </cell>
          <cell r="I14" t="str">
            <v>František</v>
          </cell>
          <cell r="K14" t="str">
            <v>Vrchotický František</v>
          </cell>
        </row>
        <row r="20">
          <cell r="B20" t="str">
            <v>Klíč</v>
          </cell>
          <cell r="D20" t="str">
            <v>1. kolo</v>
          </cell>
          <cell r="G20" t="str">
            <v>Zápas</v>
          </cell>
          <cell r="M20" t="str">
            <v>1. set</v>
          </cell>
          <cell r="P20" t="str">
            <v>2. set</v>
          </cell>
          <cell r="S20" t="str">
            <v>3. set</v>
          </cell>
        </row>
        <row r="21">
          <cell r="B21" t="str">
            <v>2-5</v>
          </cell>
          <cell r="D21">
            <v>2</v>
          </cell>
          <cell r="E21" t="str">
            <v>-</v>
          </cell>
          <cell r="F21">
            <v>5</v>
          </cell>
          <cell r="G21">
            <v>1</v>
          </cell>
          <cell r="H21" t="str">
            <v>Kubák Jan</v>
          </cell>
          <cell r="J21" t="str">
            <v>:</v>
          </cell>
          <cell r="K21" t="str">
            <v>Vrchotický František</v>
          </cell>
          <cell r="M21">
            <v>3</v>
          </cell>
          <cell r="N21" t="str">
            <v>:</v>
          </cell>
          <cell r="O21">
            <v>11</v>
          </cell>
          <cell r="P21">
            <v>7</v>
          </cell>
          <cell r="Q21" t="str">
            <v>:</v>
          </cell>
          <cell r="R21">
            <v>11</v>
          </cell>
          <cell r="T21" t="str">
            <v>:</v>
          </cell>
        </row>
        <row r="22">
          <cell r="B22" t="str">
            <v>3-4</v>
          </cell>
          <cell r="D22">
            <v>3</v>
          </cell>
          <cell r="E22" t="str">
            <v>-</v>
          </cell>
          <cell r="F22">
            <v>4</v>
          </cell>
          <cell r="G22">
            <v>2</v>
          </cell>
          <cell r="H22" t="str">
            <v>Maloň Lukáš</v>
          </cell>
          <cell r="J22" t="str">
            <v>:</v>
          </cell>
          <cell r="K22" t="str">
            <v>Círek Lukáš</v>
          </cell>
          <cell r="M22">
            <v>3</v>
          </cell>
          <cell r="N22" t="str">
            <v>:</v>
          </cell>
          <cell r="O22">
            <v>11</v>
          </cell>
          <cell r="P22">
            <v>4</v>
          </cell>
          <cell r="Q22" t="str">
            <v>:</v>
          </cell>
          <cell r="R22">
            <v>11</v>
          </cell>
          <cell r="T22" t="str">
            <v>:</v>
          </cell>
        </row>
        <row r="23">
          <cell r="B23" t="str">
            <v/>
          </cell>
        </row>
        <row r="26">
          <cell r="D26" t="str">
            <v>2. kolo</v>
          </cell>
          <cell r="G26" t="str">
            <v>Zápas</v>
          </cell>
          <cell r="M26" t="str">
            <v>1. set</v>
          </cell>
          <cell r="P26" t="str">
            <v>2. set</v>
          </cell>
          <cell r="S26" t="str">
            <v>3. set</v>
          </cell>
        </row>
        <row r="27">
          <cell r="B27" t="str">
            <v>2-4</v>
          </cell>
          <cell r="D27">
            <v>2</v>
          </cell>
          <cell r="E27" t="str">
            <v>-</v>
          </cell>
          <cell r="F27">
            <v>4</v>
          </cell>
          <cell r="G27">
            <v>3</v>
          </cell>
          <cell r="H27" t="str">
            <v>Kubák Jan</v>
          </cell>
          <cell r="J27" t="str">
            <v>:</v>
          </cell>
          <cell r="K27" t="str">
            <v>Círek Lukáš</v>
          </cell>
          <cell r="M27">
            <v>4</v>
          </cell>
          <cell r="N27" t="str">
            <v>:</v>
          </cell>
          <cell r="O27">
            <v>11</v>
          </cell>
          <cell r="P27">
            <v>5</v>
          </cell>
          <cell r="Q27" t="str">
            <v>:</v>
          </cell>
          <cell r="R27">
            <v>11</v>
          </cell>
          <cell r="T27" t="str">
            <v>:</v>
          </cell>
        </row>
        <row r="28">
          <cell r="B28" t="str">
            <v>1-5</v>
          </cell>
          <cell r="D28">
            <v>1</v>
          </cell>
          <cell r="E28" t="str">
            <v>-</v>
          </cell>
          <cell r="F28">
            <v>5</v>
          </cell>
          <cell r="G28">
            <v>4</v>
          </cell>
          <cell r="H28" t="str">
            <v>Trkan Gabriel</v>
          </cell>
          <cell r="J28" t="str">
            <v>:</v>
          </cell>
          <cell r="K28" t="str">
            <v>Vrchotický František</v>
          </cell>
          <cell r="M28">
            <v>9</v>
          </cell>
          <cell r="N28" t="str">
            <v>:</v>
          </cell>
          <cell r="O28">
            <v>11</v>
          </cell>
          <cell r="P28">
            <v>11</v>
          </cell>
          <cell r="Q28" t="str">
            <v>:</v>
          </cell>
          <cell r="R28">
            <v>7</v>
          </cell>
          <cell r="S28">
            <v>11</v>
          </cell>
          <cell r="T28">
            <v>4</v>
          </cell>
          <cell r="U28">
            <v>4</v>
          </cell>
        </row>
        <row r="29">
          <cell r="B29" t="str">
            <v/>
          </cell>
        </row>
        <row r="32">
          <cell r="D32" t="str">
            <v>3. kolo</v>
          </cell>
          <cell r="G32" t="str">
            <v>Zápas</v>
          </cell>
          <cell r="M32" t="str">
            <v>1. set</v>
          </cell>
          <cell r="P32" t="str">
            <v>2. set</v>
          </cell>
          <cell r="S32" t="str">
            <v>3. set</v>
          </cell>
        </row>
        <row r="33">
          <cell r="B33" t="str">
            <v>1-3</v>
          </cell>
          <cell r="D33">
            <v>1</v>
          </cell>
          <cell r="E33" t="str">
            <v>-</v>
          </cell>
          <cell r="F33">
            <v>3</v>
          </cell>
          <cell r="G33">
            <v>5</v>
          </cell>
          <cell r="H33" t="str">
            <v>Trkan Gabriel</v>
          </cell>
          <cell r="J33" t="str">
            <v>:</v>
          </cell>
          <cell r="K33" t="str">
            <v>Maloň Lukáš</v>
          </cell>
          <cell r="M33">
            <v>11</v>
          </cell>
          <cell r="N33" t="str">
            <v>:</v>
          </cell>
          <cell r="O33">
            <v>3</v>
          </cell>
          <cell r="P33">
            <v>11</v>
          </cell>
          <cell r="Q33" t="str">
            <v>:</v>
          </cell>
          <cell r="R33">
            <v>6</v>
          </cell>
          <cell r="T33" t="str">
            <v>:</v>
          </cell>
        </row>
        <row r="34">
          <cell r="B34" t="str">
            <v>4-5</v>
          </cell>
          <cell r="D34">
            <v>4</v>
          </cell>
          <cell r="E34" t="str">
            <v>-</v>
          </cell>
          <cell r="F34">
            <v>5</v>
          </cell>
          <cell r="G34">
            <v>6</v>
          </cell>
          <cell r="H34" t="str">
            <v>Círek Lukáš</v>
          </cell>
          <cell r="J34" t="str">
            <v>:</v>
          </cell>
          <cell r="K34" t="str">
            <v>Vrchotický František</v>
          </cell>
          <cell r="M34">
            <v>11</v>
          </cell>
          <cell r="N34" t="str">
            <v>:</v>
          </cell>
          <cell r="O34">
            <v>10</v>
          </cell>
          <cell r="P34">
            <v>9</v>
          </cell>
          <cell r="Q34" t="str">
            <v>:</v>
          </cell>
          <cell r="R34">
            <v>11</v>
          </cell>
          <cell r="S34">
            <v>11</v>
          </cell>
          <cell r="T34" t="str">
            <v>:</v>
          </cell>
          <cell r="U34">
            <v>7</v>
          </cell>
        </row>
        <row r="35">
          <cell r="B35" t="str">
            <v/>
          </cell>
        </row>
        <row r="38">
          <cell r="D38" t="str">
            <v>4. kolo</v>
          </cell>
          <cell r="G38" t="str">
            <v>Zápas</v>
          </cell>
          <cell r="M38" t="str">
            <v>1. set</v>
          </cell>
          <cell r="P38" t="str">
            <v>2. set</v>
          </cell>
          <cell r="S38" t="str">
            <v>3. set</v>
          </cell>
        </row>
        <row r="39">
          <cell r="B39" t="str">
            <v>1-4</v>
          </cell>
          <cell r="D39">
            <v>1</v>
          </cell>
          <cell r="E39" t="str">
            <v>-</v>
          </cell>
          <cell r="F39">
            <v>4</v>
          </cell>
          <cell r="G39">
            <v>7</v>
          </cell>
          <cell r="H39" t="str">
            <v>Trkan Gabriel</v>
          </cell>
          <cell r="J39" t="str">
            <v>:</v>
          </cell>
          <cell r="K39" t="str">
            <v>Círek Lukáš</v>
          </cell>
          <cell r="M39">
            <v>11</v>
          </cell>
          <cell r="N39" t="str">
            <v>:</v>
          </cell>
          <cell r="O39">
            <v>5</v>
          </cell>
          <cell r="P39">
            <v>11</v>
          </cell>
          <cell r="Q39" t="str">
            <v>:</v>
          </cell>
          <cell r="R39">
            <v>9</v>
          </cell>
          <cell r="T39" t="str">
            <v>:</v>
          </cell>
        </row>
        <row r="40">
          <cell r="B40" t="str">
            <v>2-3</v>
          </cell>
          <cell r="D40">
            <v>2</v>
          </cell>
          <cell r="E40" t="str">
            <v>-</v>
          </cell>
          <cell r="F40">
            <v>3</v>
          </cell>
          <cell r="G40">
            <v>8</v>
          </cell>
          <cell r="H40" t="str">
            <v>Kubák Jan</v>
          </cell>
          <cell r="J40" t="str">
            <v>:</v>
          </cell>
          <cell r="K40" t="str">
            <v>Maloň Lukáš</v>
          </cell>
          <cell r="M40">
            <v>11</v>
          </cell>
          <cell r="N40" t="str">
            <v>:</v>
          </cell>
          <cell r="O40">
            <v>10</v>
          </cell>
          <cell r="P40">
            <v>11</v>
          </cell>
          <cell r="Q40" t="str">
            <v>:</v>
          </cell>
          <cell r="R40">
            <v>3</v>
          </cell>
          <cell r="T40" t="str">
            <v>:</v>
          </cell>
        </row>
        <row r="41">
          <cell r="B41" t="str">
            <v/>
          </cell>
        </row>
        <row r="44">
          <cell r="D44" t="str">
            <v>5. kolo</v>
          </cell>
          <cell r="G44" t="str">
            <v>Zápas</v>
          </cell>
          <cell r="M44" t="str">
            <v>1. set</v>
          </cell>
          <cell r="P44" t="str">
            <v>2. set</v>
          </cell>
          <cell r="S44" t="str">
            <v>3. set</v>
          </cell>
        </row>
        <row r="45">
          <cell r="B45" t="str">
            <v>3-5</v>
          </cell>
          <cell r="D45">
            <v>3</v>
          </cell>
          <cell r="E45" t="str">
            <v>-</v>
          </cell>
          <cell r="F45">
            <v>5</v>
          </cell>
          <cell r="G45">
            <v>9</v>
          </cell>
          <cell r="H45" t="str">
            <v>Maloň Lukáš</v>
          </cell>
          <cell r="J45" t="str">
            <v>:</v>
          </cell>
          <cell r="K45" t="str">
            <v>Vrchotický František</v>
          </cell>
          <cell r="M45">
            <v>4</v>
          </cell>
          <cell r="N45" t="str">
            <v>:</v>
          </cell>
          <cell r="O45">
            <v>11</v>
          </cell>
          <cell r="P45">
            <v>4</v>
          </cell>
          <cell r="Q45" t="str">
            <v>:</v>
          </cell>
          <cell r="R45">
            <v>11</v>
          </cell>
          <cell r="T45" t="str">
            <v>:</v>
          </cell>
        </row>
        <row r="46">
          <cell r="B46" t="str">
            <v>1-2</v>
          </cell>
          <cell r="D46">
            <v>1</v>
          </cell>
          <cell r="E46" t="str">
            <v>-</v>
          </cell>
          <cell r="F46">
            <v>2</v>
          </cell>
          <cell r="G46">
            <v>10</v>
          </cell>
          <cell r="H46" t="str">
            <v>Trkan Gabriel</v>
          </cell>
          <cell r="J46" t="str">
            <v>:</v>
          </cell>
          <cell r="K46" t="str">
            <v>Kubák Jan</v>
          </cell>
          <cell r="M46">
            <v>11</v>
          </cell>
          <cell r="N46" t="str">
            <v>:</v>
          </cell>
          <cell r="O46">
            <v>5</v>
          </cell>
          <cell r="P46">
            <v>11</v>
          </cell>
          <cell r="Q46" t="str">
            <v>:</v>
          </cell>
          <cell r="R46">
            <v>7</v>
          </cell>
          <cell r="T46" t="str">
            <v>:</v>
          </cell>
        </row>
        <row r="47">
          <cell r="B47" t="str">
            <v/>
          </cell>
        </row>
        <row r="50">
          <cell r="D50" t="str">
            <v>6. kolo</v>
          </cell>
          <cell r="G50" t="str">
            <v>Zápas</v>
          </cell>
          <cell r="M50" t="str">
            <v>1. set</v>
          </cell>
          <cell r="P50" t="str">
            <v>2. set</v>
          </cell>
          <cell r="S50" t="str">
            <v>3. set</v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6">
          <cell r="D56" t="str">
            <v>7. kolo</v>
          </cell>
          <cell r="G56" t="str">
            <v>Zápas</v>
          </cell>
          <cell r="M56" t="str">
            <v>1. set</v>
          </cell>
          <cell r="P56" t="str">
            <v>2. set</v>
          </cell>
          <cell r="S56" t="str">
            <v>3. set</v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</sheetData>
      <sheetData sheetId="2">
        <row r="8">
          <cell r="H8" t="str">
            <v>Skupina</v>
          </cell>
          <cell r="I8" t="str">
            <v>B</v>
          </cell>
        </row>
        <row r="10">
          <cell r="D10">
            <v>1</v>
          </cell>
          <cell r="F10">
            <v>2</v>
          </cell>
          <cell r="G10" t="str">
            <v>2B</v>
          </cell>
          <cell r="H10" t="str">
            <v>Fiala</v>
          </cell>
          <cell r="I10" t="str">
            <v>David</v>
          </cell>
          <cell r="K10" t="str">
            <v>Fiala David</v>
          </cell>
        </row>
        <row r="11">
          <cell r="D11">
            <v>2</v>
          </cell>
          <cell r="F11">
            <v>4</v>
          </cell>
          <cell r="G11" t="str">
            <v>4B</v>
          </cell>
          <cell r="H11" t="str">
            <v>Buchálek</v>
          </cell>
          <cell r="I11" t="str">
            <v>Adam</v>
          </cell>
          <cell r="K11" t="str">
            <v>Buchálek Adam</v>
          </cell>
        </row>
        <row r="12">
          <cell r="D12">
            <v>3</v>
          </cell>
          <cell r="F12">
            <v>1</v>
          </cell>
          <cell r="G12" t="str">
            <v>1B</v>
          </cell>
          <cell r="H12" t="str">
            <v>Puffr</v>
          </cell>
          <cell r="I12" t="str">
            <v>Matyáš</v>
          </cell>
          <cell r="K12" t="str">
            <v>Puffr Matyáš</v>
          </cell>
        </row>
        <row r="13">
          <cell r="D13">
            <v>4</v>
          </cell>
          <cell r="F13">
            <v>5</v>
          </cell>
          <cell r="G13" t="str">
            <v>5B</v>
          </cell>
          <cell r="H13" t="str">
            <v>Sedláček</v>
          </cell>
          <cell r="I13" t="str">
            <v>Vít</v>
          </cell>
          <cell r="K13" t="str">
            <v>Sedláček Vít</v>
          </cell>
        </row>
        <row r="14">
          <cell r="D14">
            <v>5</v>
          </cell>
          <cell r="F14">
            <v>3</v>
          </cell>
          <cell r="G14" t="str">
            <v>3B</v>
          </cell>
          <cell r="H14" t="str">
            <v>Reittinger</v>
          </cell>
          <cell r="I14" t="str">
            <v>Filip</v>
          </cell>
          <cell r="K14" t="str">
            <v>Reittinger Filip</v>
          </cell>
        </row>
        <row r="20">
          <cell r="B20" t="str">
            <v>Klíč</v>
          </cell>
          <cell r="D20" t="str">
            <v>1. kolo</v>
          </cell>
          <cell r="G20" t="str">
            <v>Zápas</v>
          </cell>
          <cell r="M20" t="str">
            <v>1. set</v>
          </cell>
          <cell r="P20" t="str">
            <v>2. set</v>
          </cell>
          <cell r="S20" t="str">
            <v>3. set</v>
          </cell>
        </row>
        <row r="21">
          <cell r="B21" t="str">
            <v>2-5</v>
          </cell>
          <cell r="D21">
            <v>2</v>
          </cell>
          <cell r="E21" t="str">
            <v>-</v>
          </cell>
          <cell r="F21">
            <v>5</v>
          </cell>
          <cell r="G21">
            <v>1</v>
          </cell>
          <cell r="H21" t="str">
            <v>Buchálek Adam</v>
          </cell>
          <cell r="J21" t="str">
            <v>:</v>
          </cell>
          <cell r="K21" t="str">
            <v>Reittinger Filip</v>
          </cell>
          <cell r="M21">
            <v>11</v>
          </cell>
          <cell r="N21" t="str">
            <v>:</v>
          </cell>
          <cell r="O21">
            <v>9</v>
          </cell>
          <cell r="P21">
            <v>7</v>
          </cell>
          <cell r="Q21" t="str">
            <v>:</v>
          </cell>
          <cell r="R21">
            <v>11</v>
          </cell>
          <cell r="S21">
            <v>7</v>
          </cell>
          <cell r="T21" t="str">
            <v>:</v>
          </cell>
          <cell r="U21">
            <v>11</v>
          </cell>
        </row>
        <row r="22">
          <cell r="B22" t="str">
            <v>3-4</v>
          </cell>
          <cell r="D22">
            <v>3</v>
          </cell>
          <cell r="E22" t="str">
            <v>-</v>
          </cell>
          <cell r="F22">
            <v>4</v>
          </cell>
          <cell r="G22">
            <v>2</v>
          </cell>
          <cell r="H22" t="str">
            <v>Puffr Matyáš</v>
          </cell>
          <cell r="J22" t="str">
            <v>:</v>
          </cell>
          <cell r="K22" t="str">
            <v>Sedláček Vít</v>
          </cell>
          <cell r="M22">
            <v>11</v>
          </cell>
          <cell r="N22" t="str">
            <v>:</v>
          </cell>
          <cell r="O22">
            <v>0</v>
          </cell>
          <cell r="P22">
            <v>11</v>
          </cell>
          <cell r="Q22" t="str">
            <v>:</v>
          </cell>
          <cell r="R22">
            <v>1</v>
          </cell>
          <cell r="T22" t="str">
            <v>:</v>
          </cell>
        </row>
        <row r="23">
          <cell r="B23" t="str">
            <v/>
          </cell>
        </row>
        <row r="26">
          <cell r="D26" t="str">
            <v>2. kolo</v>
          </cell>
          <cell r="G26" t="str">
            <v>Zápas</v>
          </cell>
          <cell r="M26" t="str">
            <v>1. set</v>
          </cell>
          <cell r="P26" t="str">
            <v>2. set</v>
          </cell>
          <cell r="S26" t="str">
            <v>3. set</v>
          </cell>
        </row>
        <row r="27">
          <cell r="B27" t="str">
            <v>2-4</v>
          </cell>
          <cell r="D27">
            <v>2</v>
          </cell>
          <cell r="E27" t="str">
            <v>-</v>
          </cell>
          <cell r="F27">
            <v>4</v>
          </cell>
          <cell r="G27">
            <v>3</v>
          </cell>
          <cell r="H27" t="str">
            <v>Buchálek Adam</v>
          </cell>
          <cell r="J27" t="str">
            <v>:</v>
          </cell>
          <cell r="K27" t="str">
            <v>Sedláček Vít</v>
          </cell>
          <cell r="M27">
            <v>11</v>
          </cell>
          <cell r="N27" t="str">
            <v>:</v>
          </cell>
          <cell r="O27">
            <v>3</v>
          </cell>
          <cell r="P27">
            <v>11</v>
          </cell>
          <cell r="Q27" t="str">
            <v>:</v>
          </cell>
          <cell r="R27">
            <v>5</v>
          </cell>
          <cell r="T27" t="str">
            <v>:</v>
          </cell>
        </row>
        <row r="28">
          <cell r="B28" t="str">
            <v>1-5</v>
          </cell>
          <cell r="D28">
            <v>1</v>
          </cell>
          <cell r="E28" t="str">
            <v>-</v>
          </cell>
          <cell r="F28">
            <v>5</v>
          </cell>
          <cell r="G28">
            <v>4</v>
          </cell>
          <cell r="H28" t="str">
            <v>Fiala David</v>
          </cell>
          <cell r="J28" t="str">
            <v>:</v>
          </cell>
          <cell r="K28" t="str">
            <v>Reittinger Filip</v>
          </cell>
          <cell r="M28">
            <v>11</v>
          </cell>
          <cell r="N28" t="str">
            <v>:</v>
          </cell>
          <cell r="O28">
            <v>0</v>
          </cell>
          <cell r="P28">
            <v>11</v>
          </cell>
          <cell r="Q28" t="str">
            <v>:</v>
          </cell>
          <cell r="R28">
            <v>5</v>
          </cell>
          <cell r="T28" t="str">
            <v>:</v>
          </cell>
        </row>
        <row r="29">
          <cell r="B29" t="str">
            <v/>
          </cell>
        </row>
        <row r="32">
          <cell r="D32" t="str">
            <v>3. kolo</v>
          </cell>
          <cell r="G32" t="str">
            <v>Zápas</v>
          </cell>
          <cell r="M32" t="str">
            <v>1. set</v>
          </cell>
          <cell r="P32" t="str">
            <v>2. set</v>
          </cell>
          <cell r="S32" t="str">
            <v>3. set</v>
          </cell>
        </row>
        <row r="33">
          <cell r="B33" t="str">
            <v>1-3</v>
          </cell>
          <cell r="D33">
            <v>1</v>
          </cell>
          <cell r="E33" t="str">
            <v>-</v>
          </cell>
          <cell r="F33">
            <v>3</v>
          </cell>
          <cell r="G33">
            <v>5</v>
          </cell>
          <cell r="H33" t="str">
            <v>Fiala David</v>
          </cell>
          <cell r="J33" t="str">
            <v>:</v>
          </cell>
          <cell r="K33" t="str">
            <v>Puffr Matyáš</v>
          </cell>
          <cell r="M33">
            <v>7</v>
          </cell>
          <cell r="N33" t="str">
            <v>:</v>
          </cell>
          <cell r="O33">
            <v>11</v>
          </cell>
          <cell r="P33">
            <v>11</v>
          </cell>
          <cell r="Q33" t="str">
            <v>:</v>
          </cell>
          <cell r="R33">
            <v>9</v>
          </cell>
          <cell r="S33">
            <v>6</v>
          </cell>
          <cell r="T33" t="str">
            <v>:</v>
          </cell>
          <cell r="U33">
            <v>11</v>
          </cell>
        </row>
        <row r="34">
          <cell r="B34" t="str">
            <v>4-5</v>
          </cell>
          <cell r="D34">
            <v>4</v>
          </cell>
          <cell r="E34" t="str">
            <v>-</v>
          </cell>
          <cell r="F34">
            <v>5</v>
          </cell>
          <cell r="G34">
            <v>6</v>
          </cell>
          <cell r="H34" t="str">
            <v>Sedláček Vít</v>
          </cell>
          <cell r="J34" t="str">
            <v>:</v>
          </cell>
          <cell r="K34" t="str">
            <v>Reittinger Filip</v>
          </cell>
          <cell r="M34">
            <v>6</v>
          </cell>
          <cell r="N34" t="str">
            <v>:</v>
          </cell>
          <cell r="O34">
            <v>11</v>
          </cell>
          <cell r="P34">
            <v>5</v>
          </cell>
          <cell r="Q34" t="str">
            <v>:</v>
          </cell>
          <cell r="R34">
            <v>11</v>
          </cell>
          <cell r="T34" t="str">
            <v>:</v>
          </cell>
        </row>
        <row r="35">
          <cell r="B35" t="str">
            <v/>
          </cell>
        </row>
        <row r="38">
          <cell r="D38" t="str">
            <v>4. kolo</v>
          </cell>
          <cell r="G38" t="str">
            <v>Zápas</v>
          </cell>
          <cell r="M38" t="str">
            <v>1. set</v>
          </cell>
          <cell r="P38" t="str">
            <v>2. set</v>
          </cell>
          <cell r="S38" t="str">
            <v>3. set</v>
          </cell>
        </row>
        <row r="39">
          <cell r="B39" t="str">
            <v>1-4</v>
          </cell>
          <cell r="D39">
            <v>1</v>
          </cell>
          <cell r="E39" t="str">
            <v>-</v>
          </cell>
          <cell r="F39">
            <v>4</v>
          </cell>
          <cell r="G39">
            <v>7</v>
          </cell>
          <cell r="H39" t="str">
            <v>Fiala David</v>
          </cell>
          <cell r="J39" t="str">
            <v>:</v>
          </cell>
          <cell r="K39" t="str">
            <v>Sedláček Vít</v>
          </cell>
          <cell r="M39">
            <v>11</v>
          </cell>
          <cell r="N39" t="str">
            <v>:</v>
          </cell>
          <cell r="O39">
            <v>1</v>
          </cell>
          <cell r="P39">
            <v>11</v>
          </cell>
          <cell r="Q39" t="str">
            <v>:</v>
          </cell>
          <cell r="R39">
            <v>0</v>
          </cell>
          <cell r="T39" t="str">
            <v>:</v>
          </cell>
        </row>
        <row r="40">
          <cell r="B40" t="str">
            <v>2-3</v>
          </cell>
          <cell r="D40">
            <v>2</v>
          </cell>
          <cell r="E40" t="str">
            <v>-</v>
          </cell>
          <cell r="F40">
            <v>3</v>
          </cell>
          <cell r="G40">
            <v>8</v>
          </cell>
          <cell r="H40" t="str">
            <v>Buchálek Adam</v>
          </cell>
          <cell r="J40" t="str">
            <v>:</v>
          </cell>
          <cell r="K40" t="str">
            <v>Puffr Matyáš</v>
          </cell>
          <cell r="M40">
            <v>7</v>
          </cell>
          <cell r="N40" t="str">
            <v>:</v>
          </cell>
          <cell r="O40">
            <v>11</v>
          </cell>
          <cell r="P40">
            <v>8</v>
          </cell>
          <cell r="Q40" t="str">
            <v>:</v>
          </cell>
          <cell r="R40">
            <v>11</v>
          </cell>
          <cell r="T40" t="str">
            <v>:</v>
          </cell>
        </row>
        <row r="41">
          <cell r="B41" t="str">
            <v/>
          </cell>
        </row>
        <row r="44">
          <cell r="D44" t="str">
            <v>5. kolo</v>
          </cell>
          <cell r="G44" t="str">
            <v>Zápas</v>
          </cell>
          <cell r="M44" t="str">
            <v>1. set</v>
          </cell>
          <cell r="P44" t="str">
            <v>2. set</v>
          </cell>
          <cell r="S44" t="str">
            <v>3. set</v>
          </cell>
        </row>
        <row r="45">
          <cell r="B45" t="str">
            <v>3-5</v>
          </cell>
          <cell r="D45">
            <v>3</v>
          </cell>
          <cell r="E45" t="str">
            <v>-</v>
          </cell>
          <cell r="F45">
            <v>5</v>
          </cell>
          <cell r="G45">
            <v>9</v>
          </cell>
          <cell r="H45" t="str">
            <v>Puffr Matyáš</v>
          </cell>
          <cell r="J45" t="str">
            <v>:</v>
          </cell>
          <cell r="K45" t="str">
            <v>Reittinger Filip</v>
          </cell>
          <cell r="M45">
            <v>11</v>
          </cell>
          <cell r="N45" t="str">
            <v>:</v>
          </cell>
          <cell r="O45">
            <v>3</v>
          </cell>
          <cell r="P45">
            <v>11</v>
          </cell>
          <cell r="Q45" t="str">
            <v>:</v>
          </cell>
          <cell r="R45">
            <v>6</v>
          </cell>
          <cell r="T45" t="str">
            <v>:</v>
          </cell>
        </row>
        <row r="46">
          <cell r="B46" t="str">
            <v>1-2</v>
          </cell>
          <cell r="D46">
            <v>1</v>
          </cell>
          <cell r="E46" t="str">
            <v>-</v>
          </cell>
          <cell r="F46">
            <v>2</v>
          </cell>
          <cell r="G46">
            <v>10</v>
          </cell>
          <cell r="H46" t="str">
            <v>Fiala David</v>
          </cell>
          <cell r="J46" t="str">
            <v>:</v>
          </cell>
          <cell r="K46" t="str">
            <v>Buchálek Adam</v>
          </cell>
          <cell r="M46">
            <v>11</v>
          </cell>
          <cell r="N46" t="str">
            <v>:</v>
          </cell>
          <cell r="O46">
            <v>4</v>
          </cell>
          <cell r="P46">
            <v>11</v>
          </cell>
          <cell r="Q46" t="str">
            <v>:</v>
          </cell>
          <cell r="R46">
            <v>2</v>
          </cell>
          <cell r="T46" t="str">
            <v>:</v>
          </cell>
        </row>
        <row r="47">
          <cell r="B47" t="str">
            <v/>
          </cell>
        </row>
        <row r="50">
          <cell r="D50" t="str">
            <v>6. kolo</v>
          </cell>
          <cell r="G50" t="str">
            <v>Zápas</v>
          </cell>
          <cell r="M50" t="str">
            <v>1. set</v>
          </cell>
          <cell r="P50" t="str">
            <v>2. set</v>
          </cell>
          <cell r="S50" t="str">
            <v>3. set</v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6">
          <cell r="D56" t="str">
            <v>7. kolo</v>
          </cell>
          <cell r="G56" t="str">
            <v>Zápas</v>
          </cell>
          <cell r="M56" t="str">
            <v>1. set</v>
          </cell>
          <cell r="P56" t="str">
            <v>2. set</v>
          </cell>
          <cell r="S56" t="str">
            <v>3. set</v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32"/>
  <sheetViews>
    <sheetView showGridLines="0" tabSelected="1" zoomScale="80" zoomScaleNormal="80" zoomScalePageLayoutView="0" workbookViewId="0" topLeftCell="A1">
      <selection activeCell="E22" sqref="E22"/>
    </sheetView>
  </sheetViews>
  <sheetFormatPr defaultColWidth="8.875" defaultRowHeight="12.75"/>
  <cols>
    <col min="1" max="1" width="3.625" style="0" customWidth="1"/>
    <col min="2" max="2" width="16.625" style="0" customWidth="1"/>
    <col min="3" max="3" width="16.625" style="0" hidden="1" customWidth="1"/>
    <col min="4" max="4" width="24.50390625" style="0" customWidth="1"/>
    <col min="5" max="14" width="8.875" style="0" customWidth="1"/>
    <col min="15" max="15" width="16.625" style="1" customWidth="1"/>
  </cols>
  <sheetData>
    <row r="1" ht="13.5" thickBot="1"/>
    <row r="2" spans="2:41" ht="24.75">
      <c r="B2" s="2" t="s">
        <v>0</v>
      </c>
      <c r="C2" s="3"/>
      <c r="D2" s="197" t="str">
        <f>'[1]Data-sk. A'!H2</f>
        <v>Českobudějovické přípravky U11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4"/>
      <c r="P2" s="4"/>
      <c r="Q2" s="4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5.75">
      <c r="B3" s="7" t="s">
        <v>1</v>
      </c>
      <c r="C3" s="8"/>
      <c r="D3" s="198" t="str">
        <f>'[1]Data-sk. A'!H3</f>
        <v>TJ SOKOL České Budějovice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9"/>
      <c r="P3" s="9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2:41" ht="15.75">
      <c r="B4" s="7" t="s">
        <v>2</v>
      </c>
      <c r="C4" s="8"/>
      <c r="D4" s="199">
        <f>'[1]Data-sk. A'!H4</f>
        <v>43121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2"/>
      <c r="P4" s="12"/>
      <c r="Q4" s="12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31" ht="15" customHeight="1">
      <c r="B5" s="7" t="s">
        <v>3</v>
      </c>
      <c r="C5" s="8"/>
      <c r="D5" s="15" t="str">
        <f>'[1]Data-sk. A'!H5</f>
        <v>Dvouhra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2:41" ht="21.75" customHeight="1">
      <c r="B6" s="7" t="s">
        <v>4</v>
      </c>
      <c r="C6" s="8"/>
      <c r="D6" s="200" t="str">
        <f>'[1]Data-sk. A'!H6</f>
        <v>Chlapci 09-10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"/>
      <c r="P6" s="20"/>
      <c r="Q6" s="20"/>
      <c r="R6" s="2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2:18" ht="24.75" customHeight="1" thickBot="1">
      <c r="B7" s="23"/>
      <c r="C7" s="1"/>
      <c r="D7" s="1"/>
      <c r="E7" s="1"/>
      <c r="F7" s="202" t="s">
        <v>5</v>
      </c>
      <c r="G7" s="202"/>
      <c r="H7" s="202"/>
      <c r="I7" s="1"/>
      <c r="J7" s="1"/>
      <c r="K7" s="1"/>
      <c r="L7" s="24" t="s">
        <v>6</v>
      </c>
      <c r="M7" s="24"/>
      <c r="N7" s="24"/>
      <c r="P7" s="1"/>
      <c r="Q7" s="1"/>
      <c r="R7" s="25"/>
    </row>
    <row r="8" spans="2:18" ht="25.5" thickBot="1">
      <c r="B8" s="23"/>
      <c r="C8" s="1"/>
      <c r="D8" s="26" t="s">
        <v>7</v>
      </c>
      <c r="E8" s="27"/>
      <c r="F8" s="28" t="s">
        <v>8</v>
      </c>
      <c r="G8" s="28"/>
      <c r="H8" s="28"/>
      <c r="I8" s="28"/>
      <c r="J8" s="29"/>
      <c r="K8" s="30"/>
      <c r="L8" s="28" t="s">
        <v>7</v>
      </c>
      <c r="M8" s="26"/>
      <c r="N8" s="28" t="s">
        <v>8</v>
      </c>
      <c r="O8" s="28"/>
      <c r="P8" s="28"/>
      <c r="Q8" s="29"/>
      <c r="R8" s="25"/>
    </row>
    <row r="9" spans="2:18" ht="25.5" thickTop="1">
      <c r="B9" s="23"/>
      <c r="C9" s="1">
        <v>1</v>
      </c>
      <c r="D9" s="31" t="s">
        <v>9</v>
      </c>
      <c r="E9" s="1"/>
      <c r="F9" s="32" t="s">
        <v>10</v>
      </c>
      <c r="G9" s="32"/>
      <c r="H9" s="32"/>
      <c r="I9" s="32"/>
      <c r="J9" s="33"/>
      <c r="K9" s="34"/>
      <c r="L9" s="35" t="s">
        <v>9</v>
      </c>
      <c r="M9" s="31"/>
      <c r="N9" s="32" t="s">
        <v>11</v>
      </c>
      <c r="P9" s="1"/>
      <c r="Q9" s="25"/>
      <c r="R9" s="25"/>
    </row>
    <row r="10" spans="2:18" ht="24.75">
      <c r="B10" s="23"/>
      <c r="C10" s="1">
        <f>1+C9</f>
        <v>2</v>
      </c>
      <c r="D10" s="36" t="s">
        <v>12</v>
      </c>
      <c r="E10" s="37"/>
      <c r="F10" s="38" t="s">
        <v>13</v>
      </c>
      <c r="G10" s="38"/>
      <c r="H10" s="38"/>
      <c r="I10" s="38"/>
      <c r="J10" s="39"/>
      <c r="K10" s="40"/>
      <c r="L10" s="41" t="s">
        <v>12</v>
      </c>
      <c r="M10" s="36"/>
      <c r="N10" s="38" t="s">
        <v>14</v>
      </c>
      <c r="P10" s="1"/>
      <c r="Q10" s="25"/>
      <c r="R10" s="25"/>
    </row>
    <row r="11" spans="2:18" ht="24.75">
      <c r="B11" s="23"/>
      <c r="C11" s="1">
        <f aca="true" t="shared" si="0" ref="C11:C22">1+C10</f>
        <v>3</v>
      </c>
      <c r="D11" s="42" t="s">
        <v>15</v>
      </c>
      <c r="E11" s="1"/>
      <c r="F11" s="43" t="s">
        <v>16</v>
      </c>
      <c r="G11" s="43"/>
      <c r="H11" s="43"/>
      <c r="I11" s="43"/>
      <c r="J11" s="44"/>
      <c r="K11" s="45"/>
      <c r="L11" s="46"/>
      <c r="M11" s="47"/>
      <c r="N11" s="43"/>
      <c r="O11" s="43"/>
      <c r="P11" s="43"/>
      <c r="Q11" s="44"/>
      <c r="R11" s="25"/>
    </row>
    <row r="12" spans="2:18" ht="24.75">
      <c r="B12" s="23"/>
      <c r="C12" s="1">
        <f t="shared" si="0"/>
        <v>4</v>
      </c>
      <c r="D12" s="36" t="s">
        <v>17</v>
      </c>
      <c r="E12" s="37"/>
      <c r="F12" s="38" t="s">
        <v>18</v>
      </c>
      <c r="G12" s="38"/>
      <c r="H12" s="38"/>
      <c r="I12" s="38"/>
      <c r="J12" s="39"/>
      <c r="K12" s="40"/>
      <c r="L12" s="38"/>
      <c r="M12" s="48"/>
      <c r="N12" s="38"/>
      <c r="O12" s="38"/>
      <c r="P12" s="38"/>
      <c r="Q12" s="39"/>
      <c r="R12" s="25"/>
    </row>
    <row r="13" spans="2:18" ht="24.75">
      <c r="B13" s="23"/>
      <c r="C13" s="1">
        <f t="shared" si="0"/>
        <v>5</v>
      </c>
      <c r="D13" s="42" t="s">
        <v>19</v>
      </c>
      <c r="E13" s="1"/>
      <c r="F13" s="43" t="s">
        <v>20</v>
      </c>
      <c r="G13" s="43"/>
      <c r="H13" s="43"/>
      <c r="I13" s="43"/>
      <c r="J13" s="44"/>
      <c r="K13" s="45"/>
      <c r="L13" s="46"/>
      <c r="M13" s="47"/>
      <c r="N13" s="43"/>
      <c r="O13" s="43"/>
      <c r="P13" s="43"/>
      <c r="Q13" s="44"/>
      <c r="R13" s="25"/>
    </row>
    <row r="14" spans="2:18" ht="24.75">
      <c r="B14" s="23"/>
      <c r="C14" s="1">
        <f t="shared" si="0"/>
        <v>6</v>
      </c>
      <c r="D14" s="36" t="s">
        <v>21</v>
      </c>
      <c r="E14" s="37"/>
      <c r="F14" s="38" t="s">
        <v>22</v>
      </c>
      <c r="G14" s="38"/>
      <c r="H14" s="38"/>
      <c r="I14" s="38"/>
      <c r="J14" s="39"/>
      <c r="K14" s="40"/>
      <c r="L14" s="38"/>
      <c r="M14" s="48"/>
      <c r="N14" s="38"/>
      <c r="O14" s="38"/>
      <c r="P14" s="38"/>
      <c r="Q14" s="39"/>
      <c r="R14" s="25"/>
    </row>
    <row r="15" spans="2:18" ht="24.75">
      <c r="B15" s="23"/>
      <c r="C15" s="1">
        <f t="shared" si="0"/>
        <v>7</v>
      </c>
      <c r="D15" s="42" t="s">
        <v>23</v>
      </c>
      <c r="E15" s="1"/>
      <c r="F15" s="43" t="s">
        <v>24</v>
      </c>
      <c r="G15" s="43"/>
      <c r="H15" s="43"/>
      <c r="I15" s="43"/>
      <c r="J15" s="44"/>
      <c r="K15" s="45"/>
      <c r="L15" s="46"/>
      <c r="M15" s="47"/>
      <c r="N15" s="43"/>
      <c r="O15" s="43"/>
      <c r="P15" s="43"/>
      <c r="Q15" s="44"/>
      <c r="R15" s="25"/>
    </row>
    <row r="16" spans="2:18" ht="24.75">
      <c r="B16" s="23"/>
      <c r="C16" s="1">
        <f t="shared" si="0"/>
        <v>8</v>
      </c>
      <c r="D16" s="36" t="s">
        <v>25</v>
      </c>
      <c r="E16" s="37"/>
      <c r="F16" s="38" t="s">
        <v>26</v>
      </c>
      <c r="G16" s="38"/>
      <c r="H16" s="38"/>
      <c r="I16" s="38"/>
      <c r="J16" s="39"/>
      <c r="K16" s="40"/>
      <c r="L16" s="38"/>
      <c r="M16" s="48"/>
      <c r="N16" s="38"/>
      <c r="O16" s="38"/>
      <c r="P16" s="38"/>
      <c r="Q16" s="39"/>
      <c r="R16" s="25"/>
    </row>
    <row r="17" spans="2:18" ht="24.75">
      <c r="B17" s="23"/>
      <c r="C17" s="1">
        <f t="shared" si="0"/>
        <v>9</v>
      </c>
      <c r="D17" s="42"/>
      <c r="E17" s="1"/>
      <c r="F17" s="43"/>
      <c r="G17" s="43"/>
      <c r="H17" s="43"/>
      <c r="I17" s="43"/>
      <c r="J17" s="44"/>
      <c r="K17" s="45"/>
      <c r="L17" s="46"/>
      <c r="M17" s="47"/>
      <c r="N17" s="43"/>
      <c r="O17" s="43"/>
      <c r="P17" s="43"/>
      <c r="Q17" s="44"/>
      <c r="R17" s="25"/>
    </row>
    <row r="18" spans="2:18" ht="24.75">
      <c r="B18" s="23"/>
      <c r="C18" s="1">
        <f t="shared" si="0"/>
        <v>10</v>
      </c>
      <c r="D18" s="36"/>
      <c r="E18" s="37"/>
      <c r="F18" s="38"/>
      <c r="G18" s="38"/>
      <c r="H18" s="38"/>
      <c r="I18" s="38"/>
      <c r="J18" s="39"/>
      <c r="K18" s="40"/>
      <c r="L18" s="38"/>
      <c r="M18" s="48"/>
      <c r="N18" s="38"/>
      <c r="O18" s="38"/>
      <c r="P18" s="38"/>
      <c r="Q18" s="39"/>
      <c r="R18" s="25"/>
    </row>
    <row r="19" spans="2:18" ht="24.75">
      <c r="B19" s="23"/>
      <c r="C19" s="1">
        <f t="shared" si="0"/>
        <v>11</v>
      </c>
      <c r="D19" s="49"/>
      <c r="E19" s="1"/>
      <c r="F19" s="43"/>
      <c r="G19" s="43"/>
      <c r="H19" s="43"/>
      <c r="I19" s="43"/>
      <c r="J19" s="44"/>
      <c r="K19" s="45"/>
      <c r="L19" s="46"/>
      <c r="M19" s="50"/>
      <c r="N19" s="43"/>
      <c r="P19" s="1"/>
      <c r="Q19" s="25"/>
      <c r="R19" s="25"/>
    </row>
    <row r="20" spans="2:18" ht="24.75">
      <c r="B20" s="23"/>
      <c r="C20" s="1">
        <f t="shared" si="0"/>
        <v>12</v>
      </c>
      <c r="D20" s="49"/>
      <c r="E20" s="1"/>
      <c r="F20" s="46"/>
      <c r="G20" s="46"/>
      <c r="H20" s="46"/>
      <c r="I20" s="46"/>
      <c r="J20" s="51"/>
      <c r="K20" s="52"/>
      <c r="L20" s="46"/>
      <c r="M20" s="50"/>
      <c r="N20" s="46"/>
      <c r="P20" s="1"/>
      <c r="Q20" s="25"/>
      <c r="R20" s="25"/>
    </row>
    <row r="21" spans="2:18" ht="24.75">
      <c r="B21" s="23"/>
      <c r="C21" s="1">
        <f t="shared" si="0"/>
        <v>13</v>
      </c>
      <c r="D21" s="49"/>
      <c r="E21" s="1"/>
      <c r="F21" s="46"/>
      <c r="G21" s="46"/>
      <c r="H21" s="46"/>
      <c r="I21" s="46"/>
      <c r="J21" s="51"/>
      <c r="K21" s="52"/>
      <c r="L21" s="46"/>
      <c r="M21" s="50"/>
      <c r="N21" s="46"/>
      <c r="P21" s="1"/>
      <c r="Q21" s="25"/>
      <c r="R21" s="25"/>
    </row>
    <row r="22" spans="2:18" ht="25.5" thickBot="1">
      <c r="B22" s="23"/>
      <c r="C22" s="1">
        <f t="shared" si="0"/>
        <v>14</v>
      </c>
      <c r="D22" s="53"/>
      <c r="E22" s="54"/>
      <c r="F22" s="55"/>
      <c r="G22" s="55"/>
      <c r="H22" s="55"/>
      <c r="I22" s="55"/>
      <c r="J22" s="56"/>
      <c r="K22" s="57"/>
      <c r="L22" s="55"/>
      <c r="M22" s="58"/>
      <c r="N22" s="55"/>
      <c r="O22" s="54"/>
      <c r="P22" s="54"/>
      <c r="Q22" s="59"/>
      <c r="R22" s="25"/>
    </row>
    <row r="23" spans="2:18" ht="27.75">
      <c r="B23" s="23"/>
      <c r="C23" s="1"/>
      <c r="D23" s="60"/>
      <c r="E23" s="1"/>
      <c r="F23" s="195"/>
      <c r="G23" s="195"/>
      <c r="H23" s="195"/>
      <c r="I23" s="195"/>
      <c r="J23" s="195"/>
      <c r="K23" s="195"/>
      <c r="L23" s="195"/>
      <c r="M23" s="195"/>
      <c r="N23" s="195"/>
      <c r="P23" s="1"/>
      <c r="Q23" s="1"/>
      <c r="R23" s="25"/>
    </row>
    <row r="24" spans="2:18" ht="27.75">
      <c r="B24" s="23"/>
      <c r="C24" s="1"/>
      <c r="D24" s="60"/>
      <c r="E24" s="1"/>
      <c r="F24" s="195"/>
      <c r="G24" s="195"/>
      <c r="H24" s="195"/>
      <c r="I24" s="195"/>
      <c r="J24" s="195"/>
      <c r="K24" s="195"/>
      <c r="L24" s="195"/>
      <c r="M24" s="195"/>
      <c r="N24" s="195"/>
      <c r="P24" s="1"/>
      <c r="Q24" s="1"/>
      <c r="R24" s="25"/>
    </row>
    <row r="25" spans="2:18" ht="27.75">
      <c r="B25" s="23"/>
      <c r="C25" s="1"/>
      <c r="D25" s="60"/>
      <c r="E25" s="1"/>
      <c r="F25" s="195"/>
      <c r="G25" s="195"/>
      <c r="H25" s="195"/>
      <c r="I25" s="195"/>
      <c r="J25" s="195"/>
      <c r="K25" s="195"/>
      <c r="L25" s="195"/>
      <c r="M25" s="195"/>
      <c r="N25" s="195"/>
      <c r="P25" s="1"/>
      <c r="Q25" s="1"/>
      <c r="R25" s="25"/>
    </row>
    <row r="26" spans="2:18" ht="27.75">
      <c r="B26" s="23"/>
      <c r="C26" s="1"/>
      <c r="D26" s="60"/>
      <c r="E26" s="1"/>
      <c r="F26" s="195"/>
      <c r="G26" s="195"/>
      <c r="H26" s="195"/>
      <c r="I26" s="195"/>
      <c r="J26" s="195"/>
      <c r="K26" s="195"/>
      <c r="L26" s="195"/>
      <c r="M26" s="195"/>
      <c r="N26" s="195"/>
      <c r="P26" s="1"/>
      <c r="Q26" s="1"/>
      <c r="R26" s="25"/>
    </row>
    <row r="27" spans="2:18" ht="27.75">
      <c r="B27" s="23"/>
      <c r="C27" s="1"/>
      <c r="D27" s="60"/>
      <c r="E27" s="1"/>
      <c r="F27" s="195"/>
      <c r="G27" s="195"/>
      <c r="H27" s="195"/>
      <c r="I27" s="195"/>
      <c r="J27" s="195"/>
      <c r="K27" s="195"/>
      <c r="L27" s="195"/>
      <c r="M27" s="195"/>
      <c r="N27" s="195"/>
      <c r="P27" s="1"/>
      <c r="Q27" s="1"/>
      <c r="R27" s="25"/>
    </row>
    <row r="28" spans="2:18" ht="27.75">
      <c r="B28" s="23"/>
      <c r="C28" s="1"/>
      <c r="D28" s="60"/>
      <c r="E28" s="1"/>
      <c r="F28" s="195"/>
      <c r="G28" s="195"/>
      <c r="H28" s="195"/>
      <c r="I28" s="195"/>
      <c r="J28" s="195"/>
      <c r="K28" s="195"/>
      <c r="L28" s="195"/>
      <c r="M28" s="195"/>
      <c r="N28" s="195"/>
      <c r="P28" s="1"/>
      <c r="Q28" s="1"/>
      <c r="R28" s="25"/>
    </row>
    <row r="29" spans="2:18" ht="27.75">
      <c r="B29" s="23"/>
      <c r="C29" s="1"/>
      <c r="D29" s="60"/>
      <c r="E29" s="1"/>
      <c r="F29" s="195"/>
      <c r="G29" s="195"/>
      <c r="H29" s="195"/>
      <c r="I29" s="195"/>
      <c r="J29" s="195"/>
      <c r="K29" s="195"/>
      <c r="L29" s="195"/>
      <c r="M29" s="195"/>
      <c r="N29" s="195"/>
      <c r="P29" s="1"/>
      <c r="Q29" s="1"/>
      <c r="R29" s="25"/>
    </row>
    <row r="30" spans="2:18" ht="28.5" thickBot="1">
      <c r="B30" s="61"/>
      <c r="C30" s="54"/>
      <c r="D30" s="62"/>
      <c r="E30" s="54"/>
      <c r="F30" s="196"/>
      <c r="G30" s="196"/>
      <c r="H30" s="196"/>
      <c r="I30" s="196"/>
      <c r="J30" s="196"/>
      <c r="K30" s="196"/>
      <c r="L30" s="196"/>
      <c r="M30" s="196"/>
      <c r="N30" s="196"/>
      <c r="O30" s="54"/>
      <c r="P30" s="54"/>
      <c r="Q30" s="54"/>
      <c r="R30" s="59"/>
    </row>
    <row r="31" spans="2:14" ht="27.75">
      <c r="B31" s="1"/>
      <c r="C31" s="1"/>
      <c r="D31" s="60"/>
      <c r="E31" s="1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2:14" ht="27.75">
      <c r="B32" s="1"/>
      <c r="C32" s="1"/>
      <c r="D32" s="60"/>
      <c r="E32" s="1"/>
      <c r="F32" s="195"/>
      <c r="G32" s="195"/>
      <c r="H32" s="195"/>
      <c r="I32" s="195"/>
      <c r="J32" s="195"/>
      <c r="K32" s="195"/>
      <c r="L32" s="195"/>
      <c r="M32" s="195"/>
      <c r="N32" s="195"/>
    </row>
    <row r="33" spans="2:14" ht="27.75">
      <c r="B33" s="1"/>
      <c r="C33" s="1"/>
      <c r="D33" s="60"/>
      <c r="E33" s="1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2:14" ht="27.75">
      <c r="B34" s="1"/>
      <c r="C34" s="1"/>
      <c r="D34" s="60"/>
      <c r="E34" s="1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2:14" ht="27.75">
      <c r="B35" s="1"/>
      <c r="C35" s="1"/>
      <c r="D35" s="60"/>
      <c r="E35" s="1"/>
      <c r="F35" s="195"/>
      <c r="G35" s="195"/>
      <c r="H35" s="195"/>
      <c r="I35" s="195"/>
      <c r="J35" s="195"/>
      <c r="K35" s="195"/>
      <c r="L35" s="195"/>
      <c r="M35" s="195"/>
      <c r="N35" s="195"/>
    </row>
    <row r="36" spans="2:14" ht="27.75">
      <c r="B36" s="1"/>
      <c r="C36" s="1"/>
      <c r="D36" s="60"/>
      <c r="E36" s="1"/>
      <c r="F36" s="195"/>
      <c r="G36" s="195"/>
      <c r="H36" s="195"/>
      <c r="I36" s="195"/>
      <c r="J36" s="195"/>
      <c r="K36" s="195"/>
      <c r="L36" s="195"/>
      <c r="M36" s="195"/>
      <c r="N36" s="195"/>
    </row>
    <row r="37" spans="2:14" ht="27.75">
      <c r="B37" s="1"/>
      <c r="C37" s="1"/>
      <c r="D37" s="60"/>
      <c r="E37" s="1"/>
      <c r="F37" s="195"/>
      <c r="G37" s="195"/>
      <c r="H37" s="195"/>
      <c r="I37" s="195"/>
      <c r="J37" s="195"/>
      <c r="K37" s="195"/>
      <c r="L37" s="195"/>
      <c r="M37" s="195"/>
      <c r="N37" s="195"/>
    </row>
    <row r="38" spans="2:14" ht="27.75">
      <c r="B38" s="1"/>
      <c r="C38" s="1"/>
      <c r="D38" s="60"/>
      <c r="E38" s="1"/>
      <c r="F38" s="195"/>
      <c r="G38" s="195"/>
      <c r="H38" s="195"/>
      <c r="I38" s="195"/>
      <c r="J38" s="195"/>
      <c r="K38" s="195"/>
      <c r="L38" s="195"/>
      <c r="M38" s="195"/>
      <c r="N38" s="195"/>
    </row>
    <row r="39" spans="2:14" ht="27.75">
      <c r="B39" s="1"/>
      <c r="C39" s="1"/>
      <c r="D39" s="60"/>
      <c r="E39" s="1"/>
      <c r="F39" s="195"/>
      <c r="G39" s="195"/>
      <c r="H39" s="195"/>
      <c r="I39" s="195"/>
      <c r="J39" s="195"/>
      <c r="K39" s="195"/>
      <c r="L39" s="195"/>
      <c r="M39" s="195"/>
      <c r="N39" s="195"/>
    </row>
    <row r="40" spans="2:14" ht="27.75">
      <c r="B40" s="1"/>
      <c r="C40" s="1"/>
      <c r="D40" s="60"/>
      <c r="E40" s="1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2:14" ht="27.75">
      <c r="B41" s="1"/>
      <c r="C41" s="1"/>
      <c r="D41" s="60"/>
      <c r="E41" s="1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2:14" ht="27.75">
      <c r="B42" s="1"/>
      <c r="C42" s="1"/>
      <c r="D42" s="60"/>
      <c r="E42" s="1"/>
      <c r="F42" s="195"/>
      <c r="G42" s="195"/>
      <c r="H42" s="195"/>
      <c r="I42" s="195"/>
      <c r="J42" s="195"/>
      <c r="K42" s="195"/>
      <c r="L42" s="195"/>
      <c r="M42" s="195"/>
      <c r="N42" s="195"/>
    </row>
    <row r="43" spans="2:14" ht="27.75">
      <c r="B43" s="1"/>
      <c r="C43" s="1"/>
      <c r="D43" s="60"/>
      <c r="E43" s="1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2:14" ht="27.75">
      <c r="B44" s="1"/>
      <c r="C44" s="1"/>
      <c r="D44" s="60"/>
      <c r="E44" s="1"/>
      <c r="F44" s="195"/>
      <c r="G44" s="195"/>
      <c r="H44" s="195"/>
      <c r="I44" s="195"/>
      <c r="J44" s="195"/>
      <c r="K44" s="195"/>
      <c r="L44" s="195"/>
      <c r="M44" s="195"/>
      <c r="N44" s="195"/>
    </row>
    <row r="45" spans="2:14" ht="27.75">
      <c r="B45" s="1"/>
      <c r="C45" s="1"/>
      <c r="D45" s="60"/>
      <c r="E45" s="1"/>
      <c r="F45" s="195"/>
      <c r="G45" s="195"/>
      <c r="H45" s="195"/>
      <c r="I45" s="195"/>
      <c r="J45" s="195"/>
      <c r="K45" s="195"/>
      <c r="L45" s="195"/>
      <c r="M45" s="195"/>
      <c r="N45" s="195"/>
    </row>
    <row r="46" spans="2:14" ht="27.75">
      <c r="B46" s="1"/>
      <c r="C46" s="1"/>
      <c r="D46" s="60"/>
      <c r="E46" s="1"/>
      <c r="F46" s="195"/>
      <c r="G46" s="195"/>
      <c r="H46" s="195"/>
      <c r="I46" s="195"/>
      <c r="J46" s="195"/>
      <c r="K46" s="195"/>
      <c r="L46" s="195"/>
      <c r="M46" s="195"/>
      <c r="N46" s="195"/>
    </row>
    <row r="47" spans="2:14" ht="27.75">
      <c r="B47" s="1"/>
      <c r="C47" s="1"/>
      <c r="D47" s="60"/>
      <c r="E47" s="1"/>
      <c r="F47" s="195"/>
      <c r="G47" s="195"/>
      <c r="H47" s="195"/>
      <c r="I47" s="195"/>
      <c r="J47" s="195"/>
      <c r="K47" s="195"/>
      <c r="L47" s="195"/>
      <c r="M47" s="195"/>
      <c r="N47" s="195"/>
    </row>
    <row r="48" spans="2:14" ht="27.75">
      <c r="B48" s="1"/>
      <c r="C48" s="1"/>
      <c r="D48" s="60"/>
      <c r="E48" s="1"/>
      <c r="F48" s="195"/>
      <c r="G48" s="195"/>
      <c r="H48" s="195"/>
      <c r="I48" s="195"/>
      <c r="J48" s="195"/>
      <c r="K48" s="195"/>
      <c r="L48" s="195"/>
      <c r="M48" s="195"/>
      <c r="N48" s="195"/>
    </row>
    <row r="49" spans="2:14" ht="27.75">
      <c r="B49" s="1"/>
      <c r="C49" s="1"/>
      <c r="D49" s="60"/>
      <c r="E49" s="1"/>
      <c r="F49" s="195"/>
      <c r="G49" s="195"/>
      <c r="H49" s="195"/>
      <c r="I49" s="195"/>
      <c r="J49" s="195"/>
      <c r="K49" s="195"/>
      <c r="L49" s="195"/>
      <c r="M49" s="195"/>
      <c r="N49" s="195"/>
    </row>
    <row r="50" spans="2:14" ht="27.75">
      <c r="B50" s="1"/>
      <c r="C50" s="1"/>
      <c r="D50" s="60"/>
      <c r="E50" s="1"/>
      <c r="F50" s="195"/>
      <c r="G50" s="195"/>
      <c r="H50" s="195"/>
      <c r="I50" s="195"/>
      <c r="J50" s="195"/>
      <c r="K50" s="195"/>
      <c r="L50" s="195"/>
      <c r="M50" s="195"/>
      <c r="N50" s="195"/>
    </row>
    <row r="51" spans="2:14" ht="27.75">
      <c r="B51" s="1"/>
      <c r="C51" s="1"/>
      <c r="D51" s="60"/>
      <c r="E51" s="1"/>
      <c r="F51" s="195"/>
      <c r="G51" s="195"/>
      <c r="H51" s="195"/>
      <c r="I51" s="195"/>
      <c r="J51" s="195"/>
      <c r="K51" s="195"/>
      <c r="L51" s="195"/>
      <c r="M51" s="195"/>
      <c r="N51" s="195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</sheetData>
  <sheetProtection/>
  <mergeCells count="34">
    <mergeCell ref="F29:N29"/>
    <mergeCell ref="D2:N2"/>
    <mergeCell ref="D3:N3"/>
    <mergeCell ref="D4:N4"/>
    <mergeCell ref="D6:N6"/>
    <mergeCell ref="F7:H7"/>
    <mergeCell ref="F23:N23"/>
    <mergeCell ref="F24:N24"/>
    <mergeCell ref="F25:N25"/>
    <mergeCell ref="F26:N26"/>
    <mergeCell ref="F27:N27"/>
    <mergeCell ref="F28:N28"/>
    <mergeCell ref="F41:N41"/>
    <mergeCell ref="F30:N30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40:N40"/>
    <mergeCell ref="F48:N48"/>
    <mergeCell ref="F49:N49"/>
    <mergeCell ref="F50:N50"/>
    <mergeCell ref="F51:N51"/>
    <mergeCell ref="F42:N42"/>
    <mergeCell ref="F43:N43"/>
    <mergeCell ref="F44:N44"/>
    <mergeCell ref="F45:N45"/>
    <mergeCell ref="F46:N46"/>
    <mergeCell ref="F47:N47"/>
  </mergeCells>
  <printOptions/>
  <pageMargins left="0.75" right="0.75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U5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S17" sqref="S17:S19"/>
    </sheetView>
  </sheetViews>
  <sheetFormatPr defaultColWidth="8.875" defaultRowHeight="12.75"/>
  <cols>
    <col min="1" max="1" width="3.625" style="0" customWidth="1"/>
    <col min="2" max="3" width="3.625" style="0" hidden="1" customWidth="1"/>
    <col min="4" max="4" width="3.875" style="0" customWidth="1"/>
    <col min="5" max="5" width="2.375" style="0" customWidth="1"/>
    <col min="6" max="6" width="3.875" style="0" customWidth="1"/>
    <col min="7" max="7" width="6.375" style="0" customWidth="1"/>
    <col min="8" max="8" width="12.625" style="0" customWidth="1"/>
    <col min="9" max="9" width="8.625" style="0" customWidth="1"/>
    <col min="10" max="10" width="1.4921875" style="0" customWidth="1"/>
    <col min="11" max="11" width="12.625" style="0" customWidth="1"/>
    <col min="12" max="12" width="8.625" style="0" customWidth="1"/>
    <col min="13" max="13" width="3.625" style="0" customWidth="1"/>
    <col min="14" max="14" width="1.4921875" style="0" customWidth="1"/>
    <col min="15" max="16" width="3.625" style="0" customWidth="1"/>
    <col min="17" max="17" width="1.4921875" style="0" customWidth="1"/>
    <col min="18" max="19" width="3.625" style="0" customWidth="1"/>
    <col min="20" max="20" width="1.4921875" style="0" customWidth="1"/>
    <col min="21" max="22" width="3.625" style="0" customWidth="1"/>
    <col min="23" max="23" width="1.4921875" style="0" customWidth="1"/>
    <col min="24" max="24" width="4.00390625" style="0" customWidth="1"/>
    <col min="25" max="25" width="18.625" style="0" customWidth="1"/>
    <col min="26" max="26" width="5.625" style="0" hidden="1" customWidth="1"/>
    <col min="27" max="30" width="3.625" style="0" customWidth="1"/>
  </cols>
  <sheetData>
    <row r="1" ht="6" customHeight="1"/>
    <row r="2" spans="4:151" ht="24.75">
      <c r="D2" s="63" t="s">
        <v>0</v>
      </c>
      <c r="E2" s="64"/>
      <c r="F2" s="64"/>
      <c r="G2" s="64"/>
      <c r="H2" s="6" t="str">
        <f>'[1]Data-sk. A'!H2</f>
        <v>Českobudějovické přípravky U11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EO2" s="1"/>
      <c r="EP2" s="1"/>
      <c r="EQ2" s="1"/>
      <c r="ER2" s="1"/>
      <c r="ES2" s="1"/>
      <c r="ET2" s="1"/>
      <c r="EU2" s="1"/>
    </row>
    <row r="3" spans="4:151" ht="15.75">
      <c r="D3" s="63" t="s">
        <v>1</v>
      </c>
      <c r="E3" s="64"/>
      <c r="F3" s="64"/>
      <c r="G3" s="64"/>
      <c r="H3" s="66" t="str">
        <f>'[1]Data-sk. A'!H3</f>
        <v>TJ SOKOL České Budějovice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EO3" s="1"/>
      <c r="EP3" s="1"/>
      <c r="EQ3" s="1"/>
      <c r="ER3" s="1"/>
      <c r="ES3" s="1"/>
      <c r="ET3" s="1"/>
      <c r="EU3" s="1"/>
    </row>
    <row r="4" spans="4:151" ht="15.75">
      <c r="D4" s="63" t="s">
        <v>2</v>
      </c>
      <c r="E4" s="64"/>
      <c r="F4" s="64"/>
      <c r="G4" s="64"/>
      <c r="H4" s="67">
        <f>'[1]Data-sk. A'!H4</f>
        <v>43121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EO4" s="1"/>
      <c r="EP4" s="1"/>
      <c r="EQ4" s="1"/>
      <c r="ER4" s="1"/>
      <c r="ES4" s="1"/>
      <c r="ET4" s="1"/>
      <c r="EU4" s="1"/>
    </row>
    <row r="5" spans="4:151" ht="15" customHeight="1">
      <c r="D5" s="63" t="s">
        <v>3</v>
      </c>
      <c r="E5" s="64"/>
      <c r="F5" s="64"/>
      <c r="G5" s="64"/>
      <c r="H5" s="67" t="str">
        <f>'[1]Data-sk. A'!H5</f>
        <v>Dvouhra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EO5" s="1"/>
      <c r="EP5" s="1"/>
      <c r="EQ5" s="1"/>
      <c r="ER5" s="1"/>
      <c r="ES5" s="1"/>
      <c r="ET5" s="1"/>
      <c r="EU5" s="1"/>
    </row>
    <row r="6" spans="4:151" ht="19.5" customHeight="1">
      <c r="D6" s="63" t="s">
        <v>4</v>
      </c>
      <c r="E6" s="64"/>
      <c r="F6" s="64"/>
      <c r="G6" s="64"/>
      <c r="H6" s="68" t="str">
        <f>'[1]Data-sk. A'!H6</f>
        <v>Chlapci 09-10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9"/>
      <c r="U6" s="1"/>
      <c r="V6" s="1"/>
      <c r="W6" s="1"/>
      <c r="X6" s="1"/>
      <c r="Y6" s="1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EO6" s="1"/>
      <c r="EP6" s="1"/>
      <c r="EQ6" s="1"/>
      <c r="ER6" s="1"/>
      <c r="ES6" s="1"/>
      <c r="ET6" s="1"/>
      <c r="EU6" s="1"/>
    </row>
    <row r="7" spans="4:151" ht="9" customHeight="1">
      <c r="D7" s="63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EO7" s="1"/>
      <c r="EP7" s="1"/>
      <c r="EQ7" s="1"/>
      <c r="ER7" s="1"/>
      <c r="ES7" s="1"/>
      <c r="ET7" s="1"/>
      <c r="EU7" s="1"/>
    </row>
    <row r="8" spans="4:12" ht="24.75" customHeight="1">
      <c r="D8" s="72" t="s">
        <v>27</v>
      </c>
      <c r="E8" s="73"/>
      <c r="F8" s="73"/>
      <c r="G8" s="73"/>
      <c r="J8" s="73"/>
      <c r="L8" s="73"/>
    </row>
    <row r="9" ht="13.5" thickBot="1"/>
    <row r="10" spans="2:25" ht="13.5" thickBot="1">
      <c r="B10" s="74" t="s">
        <v>28</v>
      </c>
      <c r="C10" s="74"/>
      <c r="D10" s="203" t="s">
        <v>29</v>
      </c>
      <c r="E10" s="204"/>
      <c r="F10" s="205"/>
      <c r="G10" s="75" t="s">
        <v>30</v>
      </c>
      <c r="H10" s="76"/>
      <c r="I10" s="77"/>
      <c r="J10" s="77"/>
      <c r="K10" s="77"/>
      <c r="L10" s="78"/>
      <c r="M10" s="206" t="s">
        <v>31</v>
      </c>
      <c r="N10" s="207"/>
      <c r="O10" s="208"/>
      <c r="P10" s="206" t="s">
        <v>32</v>
      </c>
      <c r="Q10" s="207"/>
      <c r="R10" s="208"/>
      <c r="S10" s="206" t="s">
        <v>33</v>
      </c>
      <c r="T10" s="207"/>
      <c r="U10" s="208"/>
      <c r="V10" s="206" t="s">
        <v>34</v>
      </c>
      <c r="W10" s="207"/>
      <c r="X10" s="208"/>
      <c r="Y10" s="79" t="s">
        <v>35</v>
      </c>
    </row>
    <row r="11" spans="2:26" ht="7.5" customHeight="1">
      <c r="B11" s="74" t="str">
        <f>CONCATENATE(D11,E11,F11)</f>
        <v>1A-1B</v>
      </c>
      <c r="C11" s="74"/>
      <c r="D11" s="209" t="s">
        <v>36</v>
      </c>
      <c r="E11" s="212" t="s">
        <v>37</v>
      </c>
      <c r="F11" s="215" t="s">
        <v>38</v>
      </c>
      <c r="G11" s="218" t="s">
        <v>39</v>
      </c>
      <c r="H11" s="221" t="str">
        <f>VLOOKUP(D11,'[1]Data-sk. A'!$G$10:$L$16,5,0)</f>
        <v>Trkan Gabriel</v>
      </c>
      <c r="I11" s="222"/>
      <c r="J11" s="227" t="s">
        <v>40</v>
      </c>
      <c r="K11" s="222" t="str">
        <f>VLOOKUP(F11,'[1]Data-sk. B'!$G$10:$L$16,5,0)</f>
        <v>Puffr Matyáš</v>
      </c>
      <c r="L11" s="251"/>
      <c r="M11" s="245">
        <v>4</v>
      </c>
      <c r="N11" s="239" t="s">
        <v>40</v>
      </c>
      <c r="O11" s="242">
        <v>11</v>
      </c>
      <c r="P11" s="245">
        <v>6</v>
      </c>
      <c r="Q11" s="239" t="s">
        <v>40</v>
      </c>
      <c r="R11" s="242">
        <v>11</v>
      </c>
      <c r="S11" s="245"/>
      <c r="T11" s="239" t="s">
        <v>40</v>
      </c>
      <c r="U11" s="242"/>
      <c r="V11" s="248">
        <f>IF(M11&gt;O11,1,0)+IF(P11&gt;R11,1,0)+IF(S11&gt;U11,1,0)</f>
        <v>0</v>
      </c>
      <c r="W11" s="230" t="s">
        <v>40</v>
      </c>
      <c r="X11" s="233">
        <f>IF(M11&lt;O11,1,0)+IF(P11&lt;R11,1,0)+IF(S11&lt;U11,1,0)</f>
        <v>2</v>
      </c>
      <c r="Y11" s="236" t="str">
        <f>IF(V11&gt;X11,H11,IF(V11&lt;X11,K11,IF(AND(V11=X11,V11=0),"","Nerozhodně")))</f>
        <v>Puffr Matyáš</v>
      </c>
      <c r="Z11" s="80" t="str">
        <f>D10</f>
        <v>o 1. místo</v>
      </c>
    </row>
    <row r="12" spans="2:26" ht="7.5" customHeight="1">
      <c r="B12" s="74">
        <f>CONCATENATE(D12,E12,F12)</f>
      </c>
      <c r="C12" s="74"/>
      <c r="D12" s="210"/>
      <c r="E12" s="213"/>
      <c r="F12" s="216"/>
      <c r="G12" s="219"/>
      <c r="H12" s="223"/>
      <c r="I12" s="224"/>
      <c r="J12" s="228"/>
      <c r="K12" s="224"/>
      <c r="L12" s="252"/>
      <c r="M12" s="246"/>
      <c r="N12" s="240"/>
      <c r="O12" s="243"/>
      <c r="P12" s="246"/>
      <c r="Q12" s="240"/>
      <c r="R12" s="243"/>
      <c r="S12" s="246"/>
      <c r="T12" s="240"/>
      <c r="U12" s="243"/>
      <c r="V12" s="249"/>
      <c r="W12" s="231"/>
      <c r="X12" s="234"/>
      <c r="Y12" s="237"/>
      <c r="Z12" s="80" t="str">
        <f>D10</f>
        <v>o 1. místo</v>
      </c>
    </row>
    <row r="13" spans="2:26" ht="7.5" customHeight="1" thickBot="1">
      <c r="B13" s="74">
        <f>CONCATENATE(D13,E13,F13)</f>
      </c>
      <c r="C13" s="74"/>
      <c r="D13" s="211"/>
      <c r="E13" s="214"/>
      <c r="F13" s="217"/>
      <c r="G13" s="220"/>
      <c r="H13" s="225"/>
      <c r="I13" s="226"/>
      <c r="J13" s="229"/>
      <c r="K13" s="226"/>
      <c r="L13" s="253"/>
      <c r="M13" s="247"/>
      <c r="N13" s="241"/>
      <c r="O13" s="244"/>
      <c r="P13" s="247"/>
      <c r="Q13" s="241"/>
      <c r="R13" s="244"/>
      <c r="S13" s="247"/>
      <c r="T13" s="241"/>
      <c r="U13" s="244"/>
      <c r="V13" s="250"/>
      <c r="W13" s="232"/>
      <c r="X13" s="235"/>
      <c r="Y13" s="238"/>
      <c r="Z13" s="80" t="str">
        <f>D10</f>
        <v>o 1. místo</v>
      </c>
    </row>
    <row r="14" spans="8:25" ht="5.25" customHeight="1">
      <c r="H14" s="1"/>
      <c r="I14" s="1"/>
      <c r="J14" s="81"/>
      <c r="K14" s="1"/>
      <c r="L14" s="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  <c r="Y14" s="17"/>
    </row>
    <row r="15" spans="8:25" ht="5.25" customHeight="1" thickBot="1">
      <c r="H15" s="1"/>
      <c r="I15" s="1"/>
      <c r="J15" s="81"/>
      <c r="K15" s="1"/>
      <c r="L15" s="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17"/>
    </row>
    <row r="16" spans="4:25" ht="13.5" thickBot="1">
      <c r="D16" s="203" t="s">
        <v>41</v>
      </c>
      <c r="E16" s="204"/>
      <c r="F16" s="205"/>
      <c r="G16" s="75" t="s">
        <v>30</v>
      </c>
      <c r="H16" s="84"/>
      <c r="I16" s="77"/>
      <c r="J16" s="77"/>
      <c r="K16" s="77"/>
      <c r="L16" s="78"/>
      <c r="M16" s="206" t="s">
        <v>31</v>
      </c>
      <c r="N16" s="207"/>
      <c r="O16" s="208"/>
      <c r="P16" s="206" t="s">
        <v>32</v>
      </c>
      <c r="Q16" s="207"/>
      <c r="R16" s="208"/>
      <c r="S16" s="206" t="s">
        <v>33</v>
      </c>
      <c r="T16" s="207"/>
      <c r="U16" s="208"/>
      <c r="V16" s="206" t="s">
        <v>34</v>
      </c>
      <c r="W16" s="207"/>
      <c r="X16" s="208"/>
      <c r="Y16" s="79" t="s">
        <v>35</v>
      </c>
    </row>
    <row r="17" spans="2:26" ht="7.5" customHeight="1">
      <c r="B17" s="74" t="str">
        <f>CONCATENATE(D17,E17,F17)</f>
        <v>2A-2B</v>
      </c>
      <c r="C17" s="74"/>
      <c r="D17" s="209" t="s">
        <v>42</v>
      </c>
      <c r="E17" s="212" t="s">
        <v>37</v>
      </c>
      <c r="F17" s="215" t="s">
        <v>43</v>
      </c>
      <c r="G17" s="218" t="s">
        <v>44</v>
      </c>
      <c r="H17" s="221" t="str">
        <f>VLOOKUP(D17,'[1]Data-sk. A'!$G$10:$L$16,5,0)</f>
        <v>Círek Lukáš</v>
      </c>
      <c r="I17" s="222"/>
      <c r="J17" s="227" t="s">
        <v>40</v>
      </c>
      <c r="K17" s="222" t="str">
        <f>VLOOKUP(F17,'[1]Data-sk. B'!$G$10:$L$16,5,0)</f>
        <v>Fiala David</v>
      </c>
      <c r="L17" s="251"/>
      <c r="M17" s="245">
        <v>7</v>
      </c>
      <c r="N17" s="239" t="s">
        <v>40</v>
      </c>
      <c r="O17" s="242">
        <v>11</v>
      </c>
      <c r="P17" s="245">
        <v>7</v>
      </c>
      <c r="Q17" s="239" t="s">
        <v>40</v>
      </c>
      <c r="R17" s="242">
        <v>11</v>
      </c>
      <c r="S17" s="245"/>
      <c r="T17" s="239" t="s">
        <v>40</v>
      </c>
      <c r="U17" s="242"/>
      <c r="V17" s="248">
        <f>IF(M17&gt;O17,1,0)+IF(P17&gt;R17,1,0)+IF(S17&gt;U17,1,0)</f>
        <v>0</v>
      </c>
      <c r="W17" s="230" t="s">
        <v>40</v>
      </c>
      <c r="X17" s="233">
        <f>IF(M17&lt;O17,1,0)+IF(P17&lt;R17,1,0)+IF(S17&lt;U17,1,0)</f>
        <v>2</v>
      </c>
      <c r="Y17" s="236" t="str">
        <f>IF(V17&gt;X17,H17,IF(V17&lt;X17,K17,IF(AND(V17=X17,V17=0),"","Nerozhodně")))</f>
        <v>Fiala David</v>
      </c>
      <c r="Z17" s="80" t="str">
        <f>D16</f>
        <v>o 3. místo</v>
      </c>
    </row>
    <row r="18" spans="2:26" ht="7.5" customHeight="1">
      <c r="B18" s="74">
        <f>CONCATENATE(D18,E18,F18)</f>
      </c>
      <c r="C18" s="74"/>
      <c r="D18" s="210"/>
      <c r="E18" s="213"/>
      <c r="F18" s="216"/>
      <c r="G18" s="219"/>
      <c r="H18" s="223"/>
      <c r="I18" s="224"/>
      <c r="J18" s="228"/>
      <c r="K18" s="224"/>
      <c r="L18" s="252"/>
      <c r="M18" s="246"/>
      <c r="N18" s="240"/>
      <c r="O18" s="243"/>
      <c r="P18" s="246"/>
      <c r="Q18" s="240"/>
      <c r="R18" s="243"/>
      <c r="S18" s="246"/>
      <c r="T18" s="240"/>
      <c r="U18" s="243"/>
      <c r="V18" s="249"/>
      <c r="W18" s="231"/>
      <c r="X18" s="234"/>
      <c r="Y18" s="237"/>
      <c r="Z18" s="80" t="str">
        <f>D16</f>
        <v>o 3. místo</v>
      </c>
    </row>
    <row r="19" spans="2:26" ht="7.5" customHeight="1" thickBot="1">
      <c r="B19" s="74">
        <f>CONCATENATE(D19,E19,F19)</f>
      </c>
      <c r="C19" s="74"/>
      <c r="D19" s="211"/>
      <c r="E19" s="214"/>
      <c r="F19" s="217"/>
      <c r="G19" s="220"/>
      <c r="H19" s="225"/>
      <c r="I19" s="226"/>
      <c r="J19" s="229"/>
      <c r="K19" s="226"/>
      <c r="L19" s="253"/>
      <c r="M19" s="247"/>
      <c r="N19" s="241"/>
      <c r="O19" s="244"/>
      <c r="P19" s="247"/>
      <c r="Q19" s="241"/>
      <c r="R19" s="244"/>
      <c r="S19" s="247"/>
      <c r="T19" s="241"/>
      <c r="U19" s="244"/>
      <c r="V19" s="250"/>
      <c r="W19" s="232"/>
      <c r="X19" s="235"/>
      <c r="Y19" s="238"/>
      <c r="Z19" s="80" t="str">
        <f>D16</f>
        <v>o 3. místo</v>
      </c>
    </row>
    <row r="20" spans="8:25" ht="5.25" customHeight="1">
      <c r="H20" s="1"/>
      <c r="I20" s="1"/>
      <c r="J20" s="81"/>
      <c r="K20" s="1"/>
      <c r="L20" s="1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  <c r="Y20" s="17"/>
    </row>
    <row r="21" spans="8:25" ht="5.25" customHeight="1" thickBot="1">
      <c r="H21" s="1"/>
      <c r="I21" s="1"/>
      <c r="J21" s="81"/>
      <c r="K21" s="1"/>
      <c r="L21" s="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/>
      <c r="Y21" s="17"/>
    </row>
    <row r="22" spans="4:25" ht="13.5" thickBot="1">
      <c r="D22" s="203" t="s">
        <v>45</v>
      </c>
      <c r="E22" s="204"/>
      <c r="F22" s="205"/>
      <c r="G22" s="75" t="s">
        <v>30</v>
      </c>
      <c r="H22" s="84"/>
      <c r="I22" s="77"/>
      <c r="J22" s="77"/>
      <c r="K22" s="77"/>
      <c r="L22" s="78"/>
      <c r="M22" s="206" t="s">
        <v>31</v>
      </c>
      <c r="N22" s="207"/>
      <c r="O22" s="208"/>
      <c r="P22" s="206" t="s">
        <v>32</v>
      </c>
      <c r="Q22" s="207"/>
      <c r="R22" s="208"/>
      <c r="S22" s="206" t="s">
        <v>33</v>
      </c>
      <c r="T22" s="207"/>
      <c r="U22" s="208"/>
      <c r="V22" s="206" t="s">
        <v>34</v>
      </c>
      <c r="W22" s="207"/>
      <c r="X22" s="208"/>
      <c r="Y22" s="79" t="s">
        <v>35</v>
      </c>
    </row>
    <row r="23" spans="2:26" ht="7.5" customHeight="1">
      <c r="B23" s="74" t="str">
        <f>CONCATENATE(D23,E23,F23)</f>
        <v>3A-3B</v>
      </c>
      <c r="C23" s="74"/>
      <c r="D23" s="209" t="s">
        <v>46</v>
      </c>
      <c r="E23" s="212" t="s">
        <v>37</v>
      </c>
      <c r="F23" s="215" t="s">
        <v>47</v>
      </c>
      <c r="G23" s="218" t="s">
        <v>48</v>
      </c>
      <c r="H23" s="221" t="str">
        <f>VLOOKUP(D23,'[1]Data-sk. A'!$G$10:$L$16,5,0)</f>
        <v>Vrchotický František</v>
      </c>
      <c r="I23" s="222"/>
      <c r="J23" s="227" t="s">
        <v>40</v>
      </c>
      <c r="K23" s="222" t="str">
        <f>VLOOKUP(F23,'[1]Data-sk. B'!$G$10:$L$16,5,0)</f>
        <v>Reittinger Filip</v>
      </c>
      <c r="L23" s="251"/>
      <c r="M23" s="245">
        <v>11</v>
      </c>
      <c r="N23" s="239" t="s">
        <v>40</v>
      </c>
      <c r="O23" s="242">
        <v>4</v>
      </c>
      <c r="P23" s="245">
        <v>11</v>
      </c>
      <c r="Q23" s="239" t="s">
        <v>40</v>
      </c>
      <c r="R23" s="242">
        <v>5</v>
      </c>
      <c r="S23" s="245"/>
      <c r="T23" s="239" t="s">
        <v>40</v>
      </c>
      <c r="U23" s="242"/>
      <c r="V23" s="248">
        <f>IF(M23&gt;O23,1,0)+IF(P23&gt;R23,1,0)+IF(S23&gt;U23,1,0)</f>
        <v>2</v>
      </c>
      <c r="W23" s="230" t="s">
        <v>40</v>
      </c>
      <c r="X23" s="233">
        <f>IF(M23&lt;O23,1,0)+IF(P23&lt;R23,1,0)+IF(S23&lt;U23,1,0)</f>
        <v>0</v>
      </c>
      <c r="Y23" s="236" t="str">
        <f>IF(V23&gt;X23,H23,IF(V23&lt;X23,K23,IF(AND(V23=X23,V23=0),"","Nerozhodně")))</f>
        <v>Vrchotický František</v>
      </c>
      <c r="Z23" s="80" t="str">
        <f>D22</f>
        <v>o 5. místo</v>
      </c>
    </row>
    <row r="24" spans="2:26" ht="7.5" customHeight="1">
      <c r="B24" s="74">
        <f>CONCATENATE(D24,E24,F24)</f>
      </c>
      <c r="C24" s="74"/>
      <c r="D24" s="210"/>
      <c r="E24" s="213"/>
      <c r="F24" s="216"/>
      <c r="G24" s="219"/>
      <c r="H24" s="223"/>
      <c r="I24" s="224"/>
      <c r="J24" s="228"/>
      <c r="K24" s="224"/>
      <c r="L24" s="252"/>
      <c r="M24" s="246"/>
      <c r="N24" s="240"/>
      <c r="O24" s="243"/>
      <c r="P24" s="246"/>
      <c r="Q24" s="240"/>
      <c r="R24" s="243"/>
      <c r="S24" s="246"/>
      <c r="T24" s="240"/>
      <c r="U24" s="243"/>
      <c r="V24" s="249"/>
      <c r="W24" s="231"/>
      <c r="X24" s="234"/>
      <c r="Y24" s="237"/>
      <c r="Z24" s="80" t="str">
        <f>D22</f>
        <v>o 5. místo</v>
      </c>
    </row>
    <row r="25" spans="2:26" ht="7.5" customHeight="1" thickBot="1">
      <c r="B25" s="74">
        <f>CONCATENATE(D25,E25,F25)</f>
      </c>
      <c r="C25" s="74"/>
      <c r="D25" s="211"/>
      <c r="E25" s="214"/>
      <c r="F25" s="217"/>
      <c r="G25" s="220"/>
      <c r="H25" s="225"/>
      <c r="I25" s="226"/>
      <c r="J25" s="229"/>
      <c r="K25" s="226"/>
      <c r="L25" s="253"/>
      <c r="M25" s="247"/>
      <c r="N25" s="241"/>
      <c r="O25" s="244"/>
      <c r="P25" s="247"/>
      <c r="Q25" s="241"/>
      <c r="R25" s="244"/>
      <c r="S25" s="247"/>
      <c r="T25" s="241"/>
      <c r="U25" s="244"/>
      <c r="V25" s="250"/>
      <c r="W25" s="232"/>
      <c r="X25" s="235"/>
      <c r="Y25" s="238"/>
      <c r="Z25" s="80" t="str">
        <f>D22</f>
        <v>o 5. místo</v>
      </c>
    </row>
    <row r="26" spans="8:25" ht="5.25" customHeight="1">
      <c r="H26" s="1"/>
      <c r="I26" s="1"/>
      <c r="J26" s="81"/>
      <c r="K26" s="1"/>
      <c r="L26" s="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17"/>
    </row>
    <row r="27" spans="8:25" ht="5.25" customHeight="1" thickBot="1">
      <c r="H27" s="1"/>
      <c r="I27" s="1"/>
      <c r="J27" s="81"/>
      <c r="K27" s="1"/>
      <c r="L27" s="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/>
      <c r="Y27" s="17"/>
    </row>
    <row r="28" spans="4:25" ht="13.5" thickBot="1">
      <c r="D28" s="203" t="s">
        <v>49</v>
      </c>
      <c r="E28" s="204"/>
      <c r="F28" s="205"/>
      <c r="G28" s="75" t="s">
        <v>30</v>
      </c>
      <c r="H28" s="84"/>
      <c r="I28" s="77"/>
      <c r="J28" s="77"/>
      <c r="K28" s="77"/>
      <c r="L28" s="78"/>
      <c r="M28" s="206" t="s">
        <v>31</v>
      </c>
      <c r="N28" s="207"/>
      <c r="O28" s="208"/>
      <c r="P28" s="206" t="s">
        <v>32</v>
      </c>
      <c r="Q28" s="207"/>
      <c r="R28" s="208"/>
      <c r="S28" s="206" t="s">
        <v>33</v>
      </c>
      <c r="T28" s="207"/>
      <c r="U28" s="208"/>
      <c r="V28" s="206" t="s">
        <v>34</v>
      </c>
      <c r="W28" s="207"/>
      <c r="X28" s="208"/>
      <c r="Y28" s="79" t="s">
        <v>35</v>
      </c>
    </row>
    <row r="29" spans="2:26" ht="7.5" customHeight="1">
      <c r="B29" s="74" t="str">
        <f>CONCATENATE(D29,E29,F29)</f>
        <v>4A-4B</v>
      </c>
      <c r="C29" s="74"/>
      <c r="D29" s="209" t="s">
        <v>50</v>
      </c>
      <c r="E29" s="212" t="s">
        <v>37</v>
      </c>
      <c r="F29" s="215" t="s">
        <v>51</v>
      </c>
      <c r="G29" s="218" t="s">
        <v>52</v>
      </c>
      <c r="H29" s="221" t="str">
        <f>VLOOKUP(D29,'[1]Data-sk. A'!$G$10:$L$16,5,0)</f>
        <v>Kubák Jan</v>
      </c>
      <c r="I29" s="222"/>
      <c r="J29" s="227" t="s">
        <v>40</v>
      </c>
      <c r="K29" s="222" t="str">
        <f>VLOOKUP(F29,'[1]Data-sk. B'!$G$10:$L$16,5,0)</f>
        <v>Buchálek Adam</v>
      </c>
      <c r="L29" s="251"/>
      <c r="M29" s="245">
        <v>10</v>
      </c>
      <c r="N29" s="239" t="s">
        <v>40</v>
      </c>
      <c r="O29" s="242">
        <v>11</v>
      </c>
      <c r="P29" s="245">
        <v>4</v>
      </c>
      <c r="Q29" s="239" t="s">
        <v>40</v>
      </c>
      <c r="R29" s="242">
        <v>11</v>
      </c>
      <c r="S29" s="245"/>
      <c r="T29" s="239" t="s">
        <v>40</v>
      </c>
      <c r="U29" s="242"/>
      <c r="V29" s="248">
        <f>IF(M29&gt;O29,1,0)+IF(P29&gt;R29,1,0)+IF(S29&gt;U29,1,0)</f>
        <v>0</v>
      </c>
      <c r="W29" s="230" t="s">
        <v>40</v>
      </c>
      <c r="X29" s="233">
        <f>IF(M29&lt;O29,1,0)+IF(P29&lt;R29,1,0)+IF(S29&lt;U29,1,0)</f>
        <v>2</v>
      </c>
      <c r="Y29" s="236" t="str">
        <f>IF(V29&gt;X29,H29,IF(V29&lt;X29,K29,IF(AND(V29=X29,V29=0),"","Nerozhodně")))</f>
        <v>Buchálek Adam</v>
      </c>
      <c r="Z29" s="80" t="str">
        <f>D28</f>
        <v>o 7. místo</v>
      </c>
    </row>
    <row r="30" spans="2:26" ht="7.5" customHeight="1">
      <c r="B30" s="74">
        <f>CONCATENATE(D30,E30,F30)</f>
      </c>
      <c r="C30" s="74"/>
      <c r="D30" s="210"/>
      <c r="E30" s="213"/>
      <c r="F30" s="216"/>
      <c r="G30" s="219"/>
      <c r="H30" s="223"/>
      <c r="I30" s="224"/>
      <c r="J30" s="228"/>
      <c r="K30" s="224"/>
      <c r="L30" s="252"/>
      <c r="M30" s="246"/>
      <c r="N30" s="240"/>
      <c r="O30" s="243"/>
      <c r="P30" s="246"/>
      <c r="Q30" s="240"/>
      <c r="R30" s="243"/>
      <c r="S30" s="246"/>
      <c r="T30" s="240"/>
      <c r="U30" s="243"/>
      <c r="V30" s="249"/>
      <c r="W30" s="231"/>
      <c r="X30" s="234"/>
      <c r="Y30" s="237"/>
      <c r="Z30" s="80" t="str">
        <f>D28</f>
        <v>o 7. místo</v>
      </c>
    </row>
    <row r="31" spans="2:26" ht="7.5" customHeight="1" thickBot="1">
      <c r="B31" s="74">
        <f>CONCATENATE(D31,E31,F31)</f>
      </c>
      <c r="C31" s="74"/>
      <c r="D31" s="211"/>
      <c r="E31" s="214"/>
      <c r="F31" s="217"/>
      <c r="G31" s="220"/>
      <c r="H31" s="225"/>
      <c r="I31" s="226"/>
      <c r="J31" s="229"/>
      <c r="K31" s="226"/>
      <c r="L31" s="253"/>
      <c r="M31" s="247"/>
      <c r="N31" s="241"/>
      <c r="O31" s="244"/>
      <c r="P31" s="247"/>
      <c r="Q31" s="241"/>
      <c r="R31" s="244"/>
      <c r="S31" s="247"/>
      <c r="T31" s="241"/>
      <c r="U31" s="244"/>
      <c r="V31" s="250"/>
      <c r="W31" s="232"/>
      <c r="X31" s="235"/>
      <c r="Y31" s="238"/>
      <c r="Z31" s="80" t="str">
        <f>D28</f>
        <v>o 7. místo</v>
      </c>
    </row>
    <row r="32" spans="8:25" ht="5.25" customHeight="1">
      <c r="H32" s="1"/>
      <c r="I32" s="1"/>
      <c r="J32" s="81"/>
      <c r="K32" s="1"/>
      <c r="L32" s="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/>
      <c r="Y32" s="17"/>
    </row>
    <row r="33" spans="8:25" ht="5.25" customHeight="1" thickBot="1">
      <c r="H33" s="1"/>
      <c r="I33" s="1"/>
      <c r="J33" s="81"/>
      <c r="K33" s="1"/>
      <c r="L33" s="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/>
      <c r="Y33" s="17"/>
    </row>
    <row r="34" spans="4:25" ht="13.5" thickBot="1">
      <c r="D34" s="203" t="s">
        <v>53</v>
      </c>
      <c r="E34" s="204"/>
      <c r="F34" s="205"/>
      <c r="G34" s="75" t="s">
        <v>30</v>
      </c>
      <c r="H34" s="84"/>
      <c r="I34" s="77"/>
      <c r="J34" s="77"/>
      <c r="K34" s="77"/>
      <c r="L34" s="78"/>
      <c r="M34" s="206" t="s">
        <v>31</v>
      </c>
      <c r="N34" s="207"/>
      <c r="O34" s="208"/>
      <c r="P34" s="206" t="s">
        <v>32</v>
      </c>
      <c r="Q34" s="207"/>
      <c r="R34" s="208"/>
      <c r="S34" s="206" t="s">
        <v>33</v>
      </c>
      <c r="T34" s="207"/>
      <c r="U34" s="208"/>
      <c r="V34" s="206" t="s">
        <v>34</v>
      </c>
      <c r="W34" s="207"/>
      <c r="X34" s="208"/>
      <c r="Y34" s="79" t="s">
        <v>35</v>
      </c>
    </row>
    <row r="35" spans="2:26" ht="7.5" customHeight="1">
      <c r="B35" s="74" t="str">
        <f>CONCATENATE(D35,E35,F35)</f>
        <v>5A-5B</v>
      </c>
      <c r="C35" s="74"/>
      <c r="D35" s="209" t="s">
        <v>54</v>
      </c>
      <c r="E35" s="212" t="s">
        <v>37</v>
      </c>
      <c r="F35" s="215" t="s">
        <v>55</v>
      </c>
      <c r="G35" s="218" t="s">
        <v>56</v>
      </c>
      <c r="H35" s="221" t="str">
        <f>VLOOKUP(D35,'[1]Data-sk. A'!$G$10:$L$16,5,0)</f>
        <v>Maloň Lukáš</v>
      </c>
      <c r="I35" s="222"/>
      <c r="J35" s="227" t="s">
        <v>40</v>
      </c>
      <c r="K35" s="222" t="str">
        <f>VLOOKUP(F35,'[1]Data-sk. B'!$G$10:$L$16,5,0)</f>
        <v>Sedláček Vít</v>
      </c>
      <c r="L35" s="251"/>
      <c r="M35" s="245">
        <v>10</v>
      </c>
      <c r="N35" s="239" t="s">
        <v>40</v>
      </c>
      <c r="O35" s="242">
        <v>11</v>
      </c>
      <c r="P35" s="245">
        <v>11</v>
      </c>
      <c r="Q35" s="239" t="s">
        <v>40</v>
      </c>
      <c r="R35" s="242">
        <v>9</v>
      </c>
      <c r="S35" s="245">
        <v>11</v>
      </c>
      <c r="T35" s="239" t="s">
        <v>40</v>
      </c>
      <c r="U35" s="242">
        <v>9</v>
      </c>
      <c r="V35" s="248">
        <f>IF(M35&gt;O35,1,0)+IF(P35&gt;R35,1,0)+IF(S35&gt;U35,1,0)</f>
        <v>2</v>
      </c>
      <c r="W35" s="230" t="s">
        <v>40</v>
      </c>
      <c r="X35" s="233">
        <f>IF(M35&lt;O35,1,0)+IF(P35&lt;R35,1,0)+IF(S35&lt;U35,1,0)</f>
        <v>1</v>
      </c>
      <c r="Y35" s="236" t="str">
        <f>IF(V35&gt;X35,H35,IF(V35&lt;X35,K35,IF(AND(V35=X35,V35=0),"","Nerozhodně")))</f>
        <v>Maloň Lukáš</v>
      </c>
      <c r="Z35" s="80" t="str">
        <f>D34</f>
        <v>o 9. místo</v>
      </c>
    </row>
    <row r="36" spans="2:26" ht="7.5" customHeight="1">
      <c r="B36" s="74" t="str">
        <f>CONCATENATE(D36,E36,F36)</f>
        <v>1-5</v>
      </c>
      <c r="C36" s="74"/>
      <c r="D36" s="210">
        <v>1</v>
      </c>
      <c r="E36" s="213" t="s">
        <v>37</v>
      </c>
      <c r="F36" s="216">
        <v>5</v>
      </c>
      <c r="G36" s="219"/>
      <c r="H36" s="223"/>
      <c r="I36" s="224"/>
      <c r="J36" s="228" t="s">
        <v>40</v>
      </c>
      <c r="K36" s="224"/>
      <c r="L36" s="252"/>
      <c r="M36" s="246"/>
      <c r="N36" s="240" t="s">
        <v>40</v>
      </c>
      <c r="O36" s="243"/>
      <c r="P36" s="246"/>
      <c r="Q36" s="240" t="s">
        <v>40</v>
      </c>
      <c r="R36" s="243"/>
      <c r="S36" s="246">
        <v>21</v>
      </c>
      <c r="T36" s="240" t="s">
        <v>40</v>
      </c>
      <c r="U36" s="243">
        <v>11</v>
      </c>
      <c r="V36" s="249">
        <f>IF(M36&gt;O36,1,0)+IF(P36&gt;R36,1,0)+IF(S36&gt;U36,1,0)</f>
        <v>1</v>
      </c>
      <c r="W36" s="231" t="s">
        <v>40</v>
      </c>
      <c r="X36" s="234">
        <f>IF(M36&lt;O36,1,0)+IF(P36&lt;R36,1,0)+IF(S36&lt;U36,1,0)</f>
        <v>0</v>
      </c>
      <c r="Y36" s="237"/>
      <c r="Z36" s="80" t="str">
        <f>D34</f>
        <v>o 9. místo</v>
      </c>
    </row>
    <row r="37" spans="2:26" ht="7.5" customHeight="1" thickBot="1">
      <c r="B37" s="74" t="str">
        <f>CONCATENATE(D37,E37,F37)</f>
        <v>6-7</v>
      </c>
      <c r="C37" s="74"/>
      <c r="D37" s="211">
        <v>6</v>
      </c>
      <c r="E37" s="214" t="s">
        <v>37</v>
      </c>
      <c r="F37" s="217">
        <v>7</v>
      </c>
      <c r="G37" s="220"/>
      <c r="H37" s="225"/>
      <c r="I37" s="226"/>
      <c r="J37" s="229" t="s">
        <v>40</v>
      </c>
      <c r="K37" s="226"/>
      <c r="L37" s="253"/>
      <c r="M37" s="247"/>
      <c r="N37" s="241" t="s">
        <v>40</v>
      </c>
      <c r="O37" s="244"/>
      <c r="P37" s="247"/>
      <c r="Q37" s="241" t="s">
        <v>40</v>
      </c>
      <c r="R37" s="244"/>
      <c r="S37" s="247"/>
      <c r="T37" s="241" t="s">
        <v>40</v>
      </c>
      <c r="U37" s="244"/>
      <c r="V37" s="250">
        <f>IF(M37&gt;O37,1,0)+IF(P37&gt;R37,1,0)+IF(S37&gt;U37,1,0)</f>
        <v>0</v>
      </c>
      <c r="W37" s="232" t="s">
        <v>40</v>
      </c>
      <c r="X37" s="235">
        <f>IF(M37&lt;O37,1,0)+IF(P37&lt;R37,1,0)+IF(S37&lt;U37,1,0)</f>
        <v>0</v>
      </c>
      <c r="Y37" s="238"/>
      <c r="Z37" s="80" t="str">
        <f>D34</f>
        <v>o 9. místo</v>
      </c>
    </row>
    <row r="38" spans="8:25" ht="5.25" customHeight="1">
      <c r="H38" s="1"/>
      <c r="I38" s="1"/>
      <c r="J38" s="81"/>
      <c r="K38" s="1"/>
      <c r="L38" s="1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/>
      <c r="Y38" s="17"/>
    </row>
    <row r="39" spans="8:25" ht="5.25" customHeight="1" thickBot="1">
      <c r="H39" s="1"/>
      <c r="I39" s="1"/>
      <c r="J39" s="81"/>
      <c r="K39" s="1"/>
      <c r="L39" s="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3"/>
      <c r="Y39" s="17"/>
    </row>
    <row r="40" spans="4:25" ht="13.5" thickBot="1">
      <c r="D40" s="203" t="s">
        <v>57</v>
      </c>
      <c r="E40" s="204"/>
      <c r="F40" s="205"/>
      <c r="G40" s="75" t="s">
        <v>30</v>
      </c>
      <c r="H40" s="84"/>
      <c r="I40" s="77"/>
      <c r="J40" s="77"/>
      <c r="K40" s="77"/>
      <c r="L40" s="78"/>
      <c r="M40" s="206" t="s">
        <v>31</v>
      </c>
      <c r="N40" s="207"/>
      <c r="O40" s="208"/>
      <c r="P40" s="206" t="s">
        <v>32</v>
      </c>
      <c r="Q40" s="207"/>
      <c r="R40" s="208"/>
      <c r="S40" s="206" t="s">
        <v>33</v>
      </c>
      <c r="T40" s="207"/>
      <c r="U40" s="208"/>
      <c r="V40" s="206" t="s">
        <v>34</v>
      </c>
      <c r="W40" s="207"/>
      <c r="X40" s="208"/>
      <c r="Y40" s="79" t="s">
        <v>35</v>
      </c>
    </row>
    <row r="41" spans="2:26" ht="7.5" customHeight="1">
      <c r="B41" s="74">
        <f>CONCATENATE(D41,E41,F41)</f>
      </c>
      <c r="C41" s="74"/>
      <c r="D41" s="209"/>
      <c r="E41" s="212"/>
      <c r="F41" s="215"/>
      <c r="G41" s="218"/>
      <c r="H41" s="221"/>
      <c r="I41" s="222"/>
      <c r="J41" s="227"/>
      <c r="K41" s="222"/>
      <c r="L41" s="251"/>
      <c r="M41" s="260"/>
      <c r="N41" s="254"/>
      <c r="O41" s="257"/>
      <c r="P41" s="260"/>
      <c r="Q41" s="254"/>
      <c r="R41" s="257"/>
      <c r="S41" s="260"/>
      <c r="T41" s="254"/>
      <c r="U41" s="257"/>
      <c r="V41" s="248"/>
      <c r="W41" s="230"/>
      <c r="X41" s="233"/>
      <c r="Y41" s="236"/>
      <c r="Z41" s="80" t="str">
        <f>D40</f>
        <v>o 11. místo</v>
      </c>
    </row>
    <row r="42" spans="2:26" ht="7.5" customHeight="1">
      <c r="B42" s="74">
        <f>CONCATENATE(D42,E42,F42)</f>
      </c>
      <c r="C42" s="74"/>
      <c r="D42" s="210"/>
      <c r="E42" s="213"/>
      <c r="F42" s="216"/>
      <c r="G42" s="219"/>
      <c r="H42" s="223"/>
      <c r="I42" s="224"/>
      <c r="J42" s="228"/>
      <c r="K42" s="224"/>
      <c r="L42" s="252"/>
      <c r="M42" s="261"/>
      <c r="N42" s="255"/>
      <c r="O42" s="258"/>
      <c r="P42" s="261"/>
      <c r="Q42" s="255"/>
      <c r="R42" s="258"/>
      <c r="S42" s="261"/>
      <c r="T42" s="255"/>
      <c r="U42" s="258"/>
      <c r="V42" s="249"/>
      <c r="W42" s="231"/>
      <c r="X42" s="234"/>
      <c r="Y42" s="237"/>
      <c r="Z42" s="80" t="str">
        <f>D40</f>
        <v>o 11. místo</v>
      </c>
    </row>
    <row r="43" spans="2:26" ht="7.5" customHeight="1" thickBot="1">
      <c r="B43" s="74">
        <f>CONCATENATE(D43,E43,F43)</f>
      </c>
      <c r="C43" s="74"/>
      <c r="D43" s="211"/>
      <c r="E43" s="214"/>
      <c r="F43" s="217"/>
      <c r="G43" s="220"/>
      <c r="H43" s="225"/>
      <c r="I43" s="226"/>
      <c r="J43" s="229"/>
      <c r="K43" s="226"/>
      <c r="L43" s="253"/>
      <c r="M43" s="262"/>
      <c r="N43" s="256"/>
      <c r="O43" s="259"/>
      <c r="P43" s="262"/>
      <c r="Q43" s="256"/>
      <c r="R43" s="259"/>
      <c r="S43" s="262"/>
      <c r="T43" s="256"/>
      <c r="U43" s="259"/>
      <c r="V43" s="250"/>
      <c r="W43" s="232"/>
      <c r="X43" s="235"/>
      <c r="Y43" s="238"/>
      <c r="Z43" s="80" t="str">
        <f>D40</f>
        <v>o 11. místo</v>
      </c>
    </row>
    <row r="44" spans="8:25" ht="5.25" customHeight="1">
      <c r="H44" s="1"/>
      <c r="I44" s="1"/>
      <c r="J44" s="81"/>
      <c r="K44" s="1"/>
      <c r="L44" s="1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17"/>
    </row>
    <row r="45" spans="8:25" ht="5.25" customHeight="1" thickBot="1">
      <c r="H45" s="1"/>
      <c r="I45" s="1"/>
      <c r="J45" s="81"/>
      <c r="K45" s="1"/>
      <c r="L45" s="1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3"/>
      <c r="Y45" s="17"/>
    </row>
    <row r="46" spans="4:25" ht="13.5" thickBot="1">
      <c r="D46" s="203" t="s">
        <v>58</v>
      </c>
      <c r="E46" s="204"/>
      <c r="F46" s="205"/>
      <c r="G46" s="75" t="s">
        <v>30</v>
      </c>
      <c r="H46" s="84"/>
      <c r="I46" s="77"/>
      <c r="J46" s="77"/>
      <c r="K46" s="77"/>
      <c r="L46" s="78"/>
      <c r="M46" s="206" t="s">
        <v>31</v>
      </c>
      <c r="N46" s="207"/>
      <c r="O46" s="208"/>
      <c r="P46" s="206" t="s">
        <v>32</v>
      </c>
      <c r="Q46" s="207"/>
      <c r="R46" s="208"/>
      <c r="S46" s="206" t="s">
        <v>33</v>
      </c>
      <c r="T46" s="207"/>
      <c r="U46" s="208"/>
      <c r="V46" s="206" t="s">
        <v>34</v>
      </c>
      <c r="W46" s="207"/>
      <c r="X46" s="208"/>
      <c r="Y46" s="79" t="s">
        <v>35</v>
      </c>
    </row>
    <row r="47" spans="2:26" ht="7.5" customHeight="1">
      <c r="B47" s="74">
        <f>CONCATENATE(D47,E47,F47)</f>
      </c>
      <c r="C47" s="74"/>
      <c r="D47" s="209"/>
      <c r="E47" s="212"/>
      <c r="F47" s="215"/>
      <c r="G47" s="218"/>
      <c r="H47" s="221"/>
      <c r="I47" s="222"/>
      <c r="J47" s="227"/>
      <c r="K47" s="222"/>
      <c r="L47" s="251"/>
      <c r="M47" s="260"/>
      <c r="N47" s="254"/>
      <c r="O47" s="257"/>
      <c r="P47" s="260"/>
      <c r="Q47" s="254"/>
      <c r="R47" s="257"/>
      <c r="S47" s="260"/>
      <c r="T47" s="254"/>
      <c r="U47" s="257"/>
      <c r="V47" s="248"/>
      <c r="W47" s="230"/>
      <c r="X47" s="233"/>
      <c r="Y47" s="236"/>
      <c r="Z47" s="80" t="str">
        <f>D46</f>
        <v>o 13. místo</v>
      </c>
    </row>
    <row r="48" spans="2:26" ht="7.5" customHeight="1">
      <c r="B48" s="74">
        <f>CONCATENATE(D48,E48,F48)</f>
      </c>
      <c r="C48" s="74"/>
      <c r="D48" s="210"/>
      <c r="E48" s="213"/>
      <c r="F48" s="216"/>
      <c r="G48" s="219"/>
      <c r="H48" s="223"/>
      <c r="I48" s="224"/>
      <c r="J48" s="228"/>
      <c r="K48" s="224"/>
      <c r="L48" s="252"/>
      <c r="M48" s="261"/>
      <c r="N48" s="255"/>
      <c r="O48" s="258"/>
      <c r="P48" s="261"/>
      <c r="Q48" s="255"/>
      <c r="R48" s="258"/>
      <c r="S48" s="261"/>
      <c r="T48" s="255"/>
      <c r="U48" s="258"/>
      <c r="V48" s="249"/>
      <c r="W48" s="231"/>
      <c r="X48" s="234"/>
      <c r="Y48" s="237"/>
      <c r="Z48" s="80" t="str">
        <f>D46</f>
        <v>o 13. místo</v>
      </c>
    </row>
    <row r="49" spans="2:26" ht="7.5" customHeight="1" thickBot="1">
      <c r="B49" s="74">
        <f>CONCATENATE(D49,E49,F49)</f>
      </c>
      <c r="C49" s="74"/>
      <c r="D49" s="211"/>
      <c r="E49" s="214"/>
      <c r="F49" s="217"/>
      <c r="G49" s="220"/>
      <c r="H49" s="225"/>
      <c r="I49" s="226"/>
      <c r="J49" s="229"/>
      <c r="K49" s="226"/>
      <c r="L49" s="253"/>
      <c r="M49" s="262"/>
      <c r="N49" s="256"/>
      <c r="O49" s="259"/>
      <c r="P49" s="262"/>
      <c r="Q49" s="256"/>
      <c r="R49" s="259"/>
      <c r="S49" s="262"/>
      <c r="T49" s="256"/>
      <c r="U49" s="259"/>
      <c r="V49" s="250"/>
      <c r="W49" s="232"/>
      <c r="X49" s="235"/>
      <c r="Y49" s="238"/>
      <c r="Z49" s="80" t="str">
        <f>D46</f>
        <v>o 13. místo</v>
      </c>
    </row>
    <row r="50" spans="8:25" ht="5.25" customHeight="1">
      <c r="H50" s="1"/>
      <c r="I50" s="1"/>
      <c r="J50" s="81"/>
      <c r="K50" s="1"/>
      <c r="L50" s="1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17"/>
    </row>
    <row r="51" spans="8:25" ht="5.25" customHeight="1">
      <c r="H51" s="1"/>
      <c r="I51" s="1"/>
      <c r="J51" s="81"/>
      <c r="K51" s="1"/>
      <c r="L51" s="1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  <c r="Y51" s="17"/>
    </row>
  </sheetData>
  <sheetProtection/>
  <mergeCells count="175">
    <mergeCell ref="X47:X49"/>
    <mergeCell ref="Y47:Y49"/>
    <mergeCell ref="R47:R49"/>
    <mergeCell ref="S47:S49"/>
    <mergeCell ref="T47:T49"/>
    <mergeCell ref="U47:U49"/>
    <mergeCell ref="V47:V49"/>
    <mergeCell ref="W47:W49"/>
    <mergeCell ref="K47:L49"/>
    <mergeCell ref="M47:M49"/>
    <mergeCell ref="N47:N49"/>
    <mergeCell ref="O47:O49"/>
    <mergeCell ref="P47:P49"/>
    <mergeCell ref="Q47:Q49"/>
    <mergeCell ref="D47:D49"/>
    <mergeCell ref="E47:E49"/>
    <mergeCell ref="F47:F49"/>
    <mergeCell ref="G47:G49"/>
    <mergeCell ref="H47:I49"/>
    <mergeCell ref="J47:J49"/>
    <mergeCell ref="X41:X43"/>
    <mergeCell ref="Y41:Y43"/>
    <mergeCell ref="D46:F46"/>
    <mergeCell ref="M46:O46"/>
    <mergeCell ref="P46:R46"/>
    <mergeCell ref="S46:U46"/>
    <mergeCell ref="V46:X46"/>
    <mergeCell ref="R41:R43"/>
    <mergeCell ref="S41:S43"/>
    <mergeCell ref="T41:T43"/>
    <mergeCell ref="U41:U43"/>
    <mergeCell ref="V41:V43"/>
    <mergeCell ref="W41:W43"/>
    <mergeCell ref="K41:L43"/>
    <mergeCell ref="M41:M43"/>
    <mergeCell ref="N41:N43"/>
    <mergeCell ref="O41:O43"/>
    <mergeCell ref="P41:P43"/>
    <mergeCell ref="Q41:Q43"/>
    <mergeCell ref="D41:D43"/>
    <mergeCell ref="E41:E43"/>
    <mergeCell ref="F41:F43"/>
    <mergeCell ref="G41:G43"/>
    <mergeCell ref="H41:I43"/>
    <mergeCell ref="J41:J43"/>
    <mergeCell ref="X35:X37"/>
    <mergeCell ref="Y35:Y37"/>
    <mergeCell ref="D40:F40"/>
    <mergeCell ref="M40:O40"/>
    <mergeCell ref="P40:R40"/>
    <mergeCell ref="S40:U40"/>
    <mergeCell ref="V40:X40"/>
    <mergeCell ref="R35:R37"/>
    <mergeCell ref="S35:S37"/>
    <mergeCell ref="T35:T37"/>
    <mergeCell ref="U35:U37"/>
    <mergeCell ref="V35:V37"/>
    <mergeCell ref="W35:W37"/>
    <mergeCell ref="K35:L37"/>
    <mergeCell ref="M35:M37"/>
    <mergeCell ref="N35:N37"/>
    <mergeCell ref="O35:O37"/>
    <mergeCell ref="P35:P37"/>
    <mergeCell ref="Q35:Q37"/>
    <mergeCell ref="D35:D37"/>
    <mergeCell ref="E35:E37"/>
    <mergeCell ref="F35:F37"/>
    <mergeCell ref="G35:G37"/>
    <mergeCell ref="H35:I37"/>
    <mergeCell ref="J35:J37"/>
    <mergeCell ref="X29:X31"/>
    <mergeCell ref="Y29:Y31"/>
    <mergeCell ref="D34:F34"/>
    <mergeCell ref="M34:O34"/>
    <mergeCell ref="P34:R34"/>
    <mergeCell ref="S34:U34"/>
    <mergeCell ref="V34:X34"/>
    <mergeCell ref="R29:R31"/>
    <mergeCell ref="S29:S31"/>
    <mergeCell ref="T29:T31"/>
    <mergeCell ref="U29:U31"/>
    <mergeCell ref="V29:V31"/>
    <mergeCell ref="W29:W31"/>
    <mergeCell ref="K29:L31"/>
    <mergeCell ref="M29:M31"/>
    <mergeCell ref="N29:N31"/>
    <mergeCell ref="O29:O31"/>
    <mergeCell ref="P29:P31"/>
    <mergeCell ref="Q29:Q31"/>
    <mergeCell ref="D29:D31"/>
    <mergeCell ref="E29:E31"/>
    <mergeCell ref="F29:F31"/>
    <mergeCell ref="G29:G31"/>
    <mergeCell ref="H29:I31"/>
    <mergeCell ref="J29:J31"/>
    <mergeCell ref="X23:X25"/>
    <mergeCell ref="Y23:Y25"/>
    <mergeCell ref="D28:F28"/>
    <mergeCell ref="M28:O28"/>
    <mergeCell ref="P28:R28"/>
    <mergeCell ref="S28:U28"/>
    <mergeCell ref="V28:X28"/>
    <mergeCell ref="R23:R25"/>
    <mergeCell ref="S23:S25"/>
    <mergeCell ref="T23:T25"/>
    <mergeCell ref="U23:U25"/>
    <mergeCell ref="V23:V25"/>
    <mergeCell ref="W23:W25"/>
    <mergeCell ref="K23:L25"/>
    <mergeCell ref="M23:M25"/>
    <mergeCell ref="N23:N25"/>
    <mergeCell ref="O23:O25"/>
    <mergeCell ref="P23:P25"/>
    <mergeCell ref="Q23:Q25"/>
    <mergeCell ref="D23:D25"/>
    <mergeCell ref="E23:E25"/>
    <mergeCell ref="F23:F25"/>
    <mergeCell ref="G23:G25"/>
    <mergeCell ref="H23:I25"/>
    <mergeCell ref="J23:J25"/>
    <mergeCell ref="X17:X19"/>
    <mergeCell ref="Y17:Y19"/>
    <mergeCell ref="D22:F22"/>
    <mergeCell ref="M22:O22"/>
    <mergeCell ref="P22:R22"/>
    <mergeCell ref="S22:U22"/>
    <mergeCell ref="V22:X22"/>
    <mergeCell ref="R17:R19"/>
    <mergeCell ref="S17:S19"/>
    <mergeCell ref="T17:T19"/>
    <mergeCell ref="U17:U19"/>
    <mergeCell ref="V17:V19"/>
    <mergeCell ref="W17:W19"/>
    <mergeCell ref="K17:L19"/>
    <mergeCell ref="M17:M19"/>
    <mergeCell ref="N17:N19"/>
    <mergeCell ref="O17:O19"/>
    <mergeCell ref="P17:P19"/>
    <mergeCell ref="Q17:Q19"/>
    <mergeCell ref="D17:D19"/>
    <mergeCell ref="E17:E19"/>
    <mergeCell ref="F17:F19"/>
    <mergeCell ref="G17:G19"/>
    <mergeCell ref="H17:I19"/>
    <mergeCell ref="J17:J19"/>
    <mergeCell ref="W11:W13"/>
    <mergeCell ref="X11:X13"/>
    <mergeCell ref="Y11:Y13"/>
    <mergeCell ref="D16:F16"/>
    <mergeCell ref="M16:O16"/>
    <mergeCell ref="P16:R16"/>
    <mergeCell ref="S16:U16"/>
    <mergeCell ref="V16:X16"/>
    <mergeCell ref="Q11:Q13"/>
    <mergeCell ref="R11:R13"/>
    <mergeCell ref="S11:S13"/>
    <mergeCell ref="T11:T13"/>
    <mergeCell ref="U11:U13"/>
    <mergeCell ref="V11:V13"/>
    <mergeCell ref="J11:J13"/>
    <mergeCell ref="K11:L13"/>
    <mergeCell ref="M11:M13"/>
    <mergeCell ref="N11:N13"/>
    <mergeCell ref="O11:O13"/>
    <mergeCell ref="P11:P13"/>
    <mergeCell ref="D10:F10"/>
    <mergeCell ref="M10:O10"/>
    <mergeCell ref="P10:R10"/>
    <mergeCell ref="S10:U10"/>
    <mergeCell ref="V10:X10"/>
    <mergeCell ref="D11:D13"/>
    <mergeCell ref="E11:E13"/>
    <mergeCell ref="F11:F13"/>
    <mergeCell ref="G11:G13"/>
    <mergeCell ref="H11:I13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X76"/>
  <sheetViews>
    <sheetView showGridLines="0" zoomScale="80" zoomScaleNormal="80" zoomScalePageLayoutView="0" workbookViewId="0" topLeftCell="A1">
      <pane ySplit="6" topLeftCell="A24" activePane="bottomLeft" state="frozen"/>
      <selection pane="topLeft" activeCell="A1" sqref="A1"/>
      <selection pane="bottomLeft" activeCell="BE53" sqref="BE53"/>
    </sheetView>
  </sheetViews>
  <sheetFormatPr defaultColWidth="8.875" defaultRowHeight="12.75"/>
  <cols>
    <col min="1" max="1" width="3.625" style="0" customWidth="1"/>
    <col min="2" max="2" width="16.625" style="0" customWidth="1"/>
    <col min="3" max="3" width="3.875" style="0" customWidth="1"/>
    <col min="4" max="4" width="0.5" style="0" customWidth="1"/>
    <col min="5" max="6" width="3.875" style="0" customWidth="1"/>
    <col min="7" max="7" width="0.5" style="0" customWidth="1"/>
    <col min="8" max="9" width="3.875" style="0" customWidth="1"/>
    <col min="10" max="10" width="0.5" style="0" customWidth="1"/>
    <col min="11" max="12" width="3.875" style="0" customWidth="1"/>
    <col min="13" max="13" width="0.5" style="0" customWidth="1"/>
    <col min="14" max="15" width="3.875" style="0" customWidth="1"/>
    <col min="16" max="16" width="1.00390625" style="0" customWidth="1"/>
    <col min="17" max="18" width="3.875" style="0" customWidth="1"/>
    <col min="19" max="19" width="0.5" style="0" customWidth="1"/>
    <col min="20" max="21" width="3.875" style="0" customWidth="1"/>
    <col min="22" max="22" width="0.5" style="0" customWidth="1"/>
    <col min="23" max="24" width="3.875" style="0" customWidth="1"/>
    <col min="25" max="25" width="1.12109375" style="0" customWidth="1"/>
    <col min="26" max="27" width="3.875" style="0" customWidth="1"/>
    <col min="28" max="28" width="0.5" style="0" customWidth="1"/>
    <col min="29" max="30" width="3.875" style="0" customWidth="1"/>
    <col min="31" max="31" width="0.5" style="0" customWidth="1"/>
    <col min="32" max="33" width="3.875" style="0" customWidth="1"/>
    <col min="34" max="34" width="0.5" style="0" customWidth="1"/>
    <col min="35" max="36" width="3.875" style="0" customWidth="1"/>
    <col min="37" max="37" width="0.5" style="0" customWidth="1"/>
    <col min="38" max="39" width="3.875" style="0" customWidth="1"/>
    <col min="40" max="40" width="0.5" style="0" customWidth="1"/>
    <col min="41" max="42" width="3.875" style="0" customWidth="1"/>
    <col min="43" max="43" width="0.5" style="0" customWidth="1"/>
    <col min="44" max="45" width="3.875" style="0" customWidth="1"/>
    <col min="46" max="46" width="0.5" style="0" customWidth="1"/>
    <col min="47" max="47" width="3.875" style="0" customWidth="1"/>
    <col min="48" max="48" width="5.50390625" style="0" customWidth="1"/>
    <col min="49" max="49" width="0.6171875" style="0" customWidth="1"/>
    <col min="50" max="50" width="5.50390625" style="0" customWidth="1"/>
    <col min="51" max="51" width="6.375" style="0" customWidth="1"/>
    <col min="52" max="52" width="0.875" style="0" customWidth="1"/>
    <col min="53" max="53" width="6.375" style="0" customWidth="1"/>
    <col min="54" max="54" width="8.875" style="0" customWidth="1"/>
    <col min="55" max="102" width="9.125" style="19" customWidth="1"/>
  </cols>
  <sheetData>
    <row r="1" ht="5.25" customHeight="1"/>
    <row r="2" spans="2:57" ht="26.25">
      <c r="B2" s="63" t="s">
        <v>0</v>
      </c>
      <c r="C2" s="265" t="str">
        <f>'[1]Data-sk. A'!H2</f>
        <v>Českobudějovické přípravky U11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85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</row>
    <row r="3" spans="2:47" ht="15.75">
      <c r="B3" s="63" t="s">
        <v>1</v>
      </c>
      <c r="C3" s="267" t="str">
        <f>'[1]Data-sk. A'!H3</f>
        <v>TJ SOKOL České Budějovice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11"/>
      <c r="AN3" s="11"/>
      <c r="AO3" s="11"/>
      <c r="AP3" s="11"/>
      <c r="AQ3" s="11"/>
      <c r="AR3" s="11"/>
      <c r="AS3" s="11"/>
      <c r="AT3" s="11"/>
      <c r="AU3" s="11"/>
    </row>
    <row r="4" spans="2:47" ht="15.75">
      <c r="B4" s="63" t="s">
        <v>2</v>
      </c>
      <c r="C4" s="268">
        <f>'[1]Data-sk. A'!H4</f>
        <v>43121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14"/>
      <c r="AN4" s="14"/>
      <c r="AO4" s="14"/>
      <c r="AP4" s="14"/>
      <c r="AQ4" s="14"/>
      <c r="AR4" s="14"/>
      <c r="AS4" s="14"/>
      <c r="AT4" s="14"/>
      <c r="AU4" s="14"/>
    </row>
    <row r="5" spans="2:38" ht="15" customHeight="1">
      <c r="B5" s="63" t="s">
        <v>3</v>
      </c>
      <c r="C5" s="269" t="str">
        <f>'[1]Data-sk. A'!H5</f>
        <v>Dvouhra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</row>
    <row r="6" spans="2:102" ht="21.75" customHeight="1">
      <c r="B6" s="63" t="s">
        <v>4</v>
      </c>
      <c r="C6" s="263" t="str">
        <f>'[1]Data-sk. A'!H6</f>
        <v>Chlapci 09-10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86"/>
      <c r="AN6" s="86"/>
      <c r="AO6" s="86"/>
      <c r="AP6" s="86"/>
      <c r="AQ6" s="86"/>
      <c r="AR6" s="86"/>
      <c r="AS6" s="86"/>
      <c r="AT6" s="86"/>
      <c r="AU6" s="86"/>
      <c r="AV6" s="71"/>
      <c r="AW6" s="71"/>
      <c r="AX6" s="71"/>
      <c r="AY6" s="71"/>
      <c r="AZ6" s="71"/>
      <c r="BA6" s="71"/>
      <c r="BB6" s="71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</row>
    <row r="7" spans="2:102" ht="15" customHeight="1" thickBot="1">
      <c r="B7" s="63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71"/>
      <c r="AW7" s="71"/>
      <c r="AX7" s="71"/>
      <c r="AY7" s="71"/>
      <c r="AZ7" s="71"/>
      <c r="BA7" s="71"/>
      <c r="BB7" s="71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</row>
    <row r="8" spans="2:102" ht="15" customHeight="1" hidden="1">
      <c r="B8" s="88" t="s">
        <v>59</v>
      </c>
      <c r="C8" s="89">
        <v>1</v>
      </c>
      <c r="D8" s="89"/>
      <c r="E8" s="89">
        <v>0</v>
      </c>
      <c r="F8" s="89">
        <v>1</v>
      </c>
      <c r="G8" s="89"/>
      <c r="H8" s="89">
        <v>0</v>
      </c>
      <c r="I8" s="89">
        <v>1</v>
      </c>
      <c r="J8" s="89"/>
      <c r="K8" s="89">
        <v>0</v>
      </c>
      <c r="L8" s="89">
        <v>1</v>
      </c>
      <c r="M8" s="89"/>
      <c r="N8" s="89">
        <v>0</v>
      </c>
      <c r="O8" s="89">
        <v>1</v>
      </c>
      <c r="P8" s="89"/>
      <c r="Q8" s="89">
        <v>0</v>
      </c>
      <c r="R8" s="89">
        <v>1</v>
      </c>
      <c r="S8" s="89"/>
      <c r="T8" s="89">
        <v>0</v>
      </c>
      <c r="U8" s="89">
        <v>1</v>
      </c>
      <c r="V8" s="89"/>
      <c r="W8" s="89">
        <v>0</v>
      </c>
      <c r="X8" s="89">
        <v>1</v>
      </c>
      <c r="Y8" s="89"/>
      <c r="Z8" s="89">
        <v>0</v>
      </c>
      <c r="AA8" s="89">
        <v>1</v>
      </c>
      <c r="AB8" s="89"/>
      <c r="AC8" s="89">
        <v>0</v>
      </c>
      <c r="AD8" s="89">
        <v>1</v>
      </c>
      <c r="AE8" s="89"/>
      <c r="AF8" s="89">
        <v>0</v>
      </c>
      <c r="AG8" s="89">
        <v>1</v>
      </c>
      <c r="AH8" s="89"/>
      <c r="AI8" s="89">
        <v>0</v>
      </c>
      <c r="AJ8" s="89">
        <v>1</v>
      </c>
      <c r="AK8" s="89"/>
      <c r="AL8" s="89">
        <v>0</v>
      </c>
      <c r="AM8" s="89">
        <v>1</v>
      </c>
      <c r="AN8" s="89"/>
      <c r="AO8" s="89">
        <v>0</v>
      </c>
      <c r="AP8" s="89">
        <v>1</v>
      </c>
      <c r="AQ8" s="89"/>
      <c r="AR8" s="89">
        <v>0</v>
      </c>
      <c r="AS8" s="89">
        <v>1</v>
      </c>
      <c r="AT8" s="89"/>
      <c r="AU8" s="89">
        <v>0</v>
      </c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</row>
    <row r="9" spans="2:102" ht="15" customHeight="1" hidden="1" thickBot="1">
      <c r="B9" s="88" t="s">
        <v>60</v>
      </c>
      <c r="C9" s="64"/>
      <c r="D9" s="64"/>
      <c r="E9" s="89">
        <v>1</v>
      </c>
      <c r="F9" s="89"/>
      <c r="G9" s="89"/>
      <c r="H9" s="89"/>
      <c r="I9" s="89">
        <v>0</v>
      </c>
      <c r="J9" s="89"/>
      <c r="K9" s="64"/>
      <c r="L9" s="64"/>
      <c r="M9" s="64"/>
      <c r="N9" s="89">
        <v>1</v>
      </c>
      <c r="O9" s="89"/>
      <c r="P9" s="89"/>
      <c r="Q9" s="89"/>
      <c r="R9" s="89">
        <v>0</v>
      </c>
      <c r="S9" s="89"/>
      <c r="T9" s="64"/>
      <c r="U9" s="64"/>
      <c r="V9" s="64"/>
      <c r="W9" s="89">
        <v>1</v>
      </c>
      <c r="X9" s="89"/>
      <c r="Y9" s="89"/>
      <c r="Z9" s="89"/>
      <c r="AA9" s="89">
        <v>0</v>
      </c>
      <c r="AB9" s="89"/>
      <c r="AC9" s="64"/>
      <c r="AD9" s="64"/>
      <c r="AE9" s="64"/>
      <c r="AF9" s="89">
        <v>1</v>
      </c>
      <c r="AG9" s="89"/>
      <c r="AH9" s="89"/>
      <c r="AI9" s="89"/>
      <c r="AJ9" s="89">
        <v>0</v>
      </c>
      <c r="AK9" s="89"/>
      <c r="AL9" s="64"/>
      <c r="AM9" s="64"/>
      <c r="AN9" s="64"/>
      <c r="AO9" s="89">
        <v>1</v>
      </c>
      <c r="AP9" s="89"/>
      <c r="AQ9" s="89"/>
      <c r="AR9" s="89"/>
      <c r="AS9" s="89">
        <v>0</v>
      </c>
      <c r="AT9" s="89"/>
      <c r="AU9" s="64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</row>
    <row r="10" spans="2:102" ht="16.5" customHeight="1">
      <c r="B10" s="90" t="str">
        <f>$C$6</f>
        <v>Chlapci 09-10</v>
      </c>
      <c r="C10" s="91">
        <v>1</v>
      </c>
      <c r="D10" s="91"/>
      <c r="E10" s="92"/>
      <c r="F10" s="92"/>
      <c r="G10" s="92"/>
      <c r="H10" s="92"/>
      <c r="I10" s="92"/>
      <c r="J10" s="92"/>
      <c r="K10" s="92"/>
      <c r="L10" s="93">
        <v>2</v>
      </c>
      <c r="M10" s="94"/>
      <c r="N10" s="92"/>
      <c r="O10" s="92"/>
      <c r="P10" s="92"/>
      <c r="Q10" s="92"/>
      <c r="R10" s="92"/>
      <c r="S10" s="92"/>
      <c r="T10" s="92"/>
      <c r="U10" s="93">
        <v>3</v>
      </c>
      <c r="V10" s="94"/>
      <c r="W10" s="95"/>
      <c r="X10" s="95"/>
      <c r="Y10" s="95"/>
      <c r="Z10" s="95"/>
      <c r="AA10" s="95"/>
      <c r="AB10" s="95"/>
      <c r="AC10" s="95"/>
      <c r="AD10" s="93">
        <v>4</v>
      </c>
      <c r="AE10" s="94"/>
      <c r="AF10" s="95"/>
      <c r="AG10" s="95"/>
      <c r="AH10" s="95"/>
      <c r="AI10" s="95"/>
      <c r="AJ10" s="95"/>
      <c r="AK10" s="95"/>
      <c r="AL10" s="95"/>
      <c r="AM10" s="93">
        <v>5</v>
      </c>
      <c r="AN10" s="94"/>
      <c r="AO10" s="95"/>
      <c r="AP10" s="95"/>
      <c r="AQ10" s="95"/>
      <c r="AR10" s="95"/>
      <c r="AS10" s="95"/>
      <c r="AT10" s="95"/>
      <c r="AU10" s="96"/>
      <c r="AV10" s="97"/>
      <c r="AW10" s="98"/>
      <c r="AX10" s="99"/>
      <c r="AY10" s="272">
        <v>2</v>
      </c>
      <c r="AZ10" s="272"/>
      <c r="BA10" s="273"/>
      <c r="BB10" s="274" t="s">
        <v>61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</row>
    <row r="11" spans="2:102" ht="16.5" customHeight="1">
      <c r="B11" s="101" t="str">
        <f>'[1]Data-sk. A'!H8</f>
        <v>Skupina</v>
      </c>
      <c r="C11" s="277" t="str">
        <f>B15</f>
        <v>Trkan</v>
      </c>
      <c r="D11" s="278"/>
      <c r="E11" s="278"/>
      <c r="F11" s="278"/>
      <c r="G11" s="278"/>
      <c r="H11" s="278"/>
      <c r="I11" s="278"/>
      <c r="J11" s="278"/>
      <c r="K11" s="279"/>
      <c r="L11" s="280" t="str">
        <f>B20</f>
        <v>Kubák</v>
      </c>
      <c r="M11" s="278"/>
      <c r="N11" s="278"/>
      <c r="O11" s="278"/>
      <c r="P11" s="278"/>
      <c r="Q11" s="278"/>
      <c r="R11" s="278"/>
      <c r="S11" s="278"/>
      <c r="T11" s="279"/>
      <c r="U11" s="280" t="str">
        <f>B25</f>
        <v>Maloň</v>
      </c>
      <c r="V11" s="278"/>
      <c r="W11" s="278"/>
      <c r="X11" s="278"/>
      <c r="Y11" s="278"/>
      <c r="Z11" s="278"/>
      <c r="AA11" s="278"/>
      <c r="AB11" s="278"/>
      <c r="AC11" s="279"/>
      <c r="AD11" s="280" t="str">
        <f>B30</f>
        <v>Círek</v>
      </c>
      <c r="AE11" s="278"/>
      <c r="AF11" s="278"/>
      <c r="AG11" s="278"/>
      <c r="AH11" s="278"/>
      <c r="AI11" s="278"/>
      <c r="AJ11" s="278"/>
      <c r="AK11" s="278"/>
      <c r="AL11" s="279"/>
      <c r="AM11" s="280" t="str">
        <f>B35</f>
        <v>Vrchotický</v>
      </c>
      <c r="AN11" s="278"/>
      <c r="AO11" s="278"/>
      <c r="AP11" s="278"/>
      <c r="AQ11" s="278"/>
      <c r="AR11" s="278"/>
      <c r="AS11" s="278"/>
      <c r="AT11" s="278"/>
      <c r="AU11" s="281"/>
      <c r="AV11" s="282" t="s">
        <v>62</v>
      </c>
      <c r="AW11" s="278"/>
      <c r="AX11" s="281"/>
      <c r="AY11" s="283" t="s">
        <v>63</v>
      </c>
      <c r="AZ11" s="283"/>
      <c r="BA11" s="284"/>
      <c r="BB11" s="275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</row>
    <row r="12" spans="2:102" ht="16.5" customHeight="1" thickBot="1">
      <c r="B12" s="103" t="str">
        <f>'[1]Data-sk. A'!I8</f>
        <v>A</v>
      </c>
      <c r="C12" s="285" t="str">
        <f>B17</f>
        <v>Gabriel</v>
      </c>
      <c r="D12" s="270"/>
      <c r="E12" s="270"/>
      <c r="F12" s="270"/>
      <c r="G12" s="270"/>
      <c r="H12" s="270"/>
      <c r="I12" s="270"/>
      <c r="J12" s="270"/>
      <c r="K12" s="286"/>
      <c r="L12" s="287" t="str">
        <f>B22</f>
        <v>Jan</v>
      </c>
      <c r="M12" s="270"/>
      <c r="N12" s="270"/>
      <c r="O12" s="270"/>
      <c r="P12" s="270"/>
      <c r="Q12" s="270"/>
      <c r="R12" s="270"/>
      <c r="S12" s="270"/>
      <c r="T12" s="286"/>
      <c r="U12" s="287" t="str">
        <f>B27</f>
        <v>Lukáš</v>
      </c>
      <c r="V12" s="270"/>
      <c r="W12" s="270"/>
      <c r="X12" s="270"/>
      <c r="Y12" s="270"/>
      <c r="Z12" s="270"/>
      <c r="AA12" s="270"/>
      <c r="AB12" s="270"/>
      <c r="AC12" s="286"/>
      <c r="AD12" s="287" t="str">
        <f>B32</f>
        <v>Lukáš</v>
      </c>
      <c r="AE12" s="270"/>
      <c r="AF12" s="270"/>
      <c r="AG12" s="270"/>
      <c r="AH12" s="270"/>
      <c r="AI12" s="270"/>
      <c r="AJ12" s="270"/>
      <c r="AK12" s="270"/>
      <c r="AL12" s="286"/>
      <c r="AM12" s="287" t="str">
        <f>B37</f>
        <v>František</v>
      </c>
      <c r="AN12" s="270"/>
      <c r="AO12" s="270"/>
      <c r="AP12" s="270"/>
      <c r="AQ12" s="270"/>
      <c r="AR12" s="270"/>
      <c r="AS12" s="270"/>
      <c r="AT12" s="270"/>
      <c r="AU12" s="271"/>
      <c r="AV12" s="288" t="s">
        <v>64</v>
      </c>
      <c r="AW12" s="289"/>
      <c r="AX12" s="290"/>
      <c r="AY12" s="270" t="s">
        <v>65</v>
      </c>
      <c r="AZ12" s="270"/>
      <c r="BA12" s="271"/>
      <c r="BB12" s="276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</row>
    <row r="13" spans="2:102" ht="16.5" customHeight="1" hidden="1" thickBo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6"/>
      <c r="M13" s="105"/>
      <c r="N13" s="105"/>
      <c r="O13" s="105"/>
      <c r="P13" s="105"/>
      <c r="Q13" s="105"/>
      <c r="R13" s="105"/>
      <c r="S13" s="105"/>
      <c r="T13" s="105"/>
      <c r="U13" s="106"/>
      <c r="V13" s="105"/>
      <c r="W13" s="105"/>
      <c r="X13" s="105"/>
      <c r="Y13" s="105"/>
      <c r="Z13" s="105"/>
      <c r="AA13" s="105"/>
      <c r="AB13" s="105"/>
      <c r="AC13" s="105"/>
      <c r="AD13" s="106"/>
      <c r="AE13" s="105"/>
      <c r="AF13" s="105"/>
      <c r="AG13" s="105"/>
      <c r="AH13" s="105"/>
      <c r="AI13" s="105"/>
      <c r="AJ13" s="105"/>
      <c r="AK13" s="105"/>
      <c r="AL13" s="105"/>
      <c r="AM13" s="106"/>
      <c r="AN13" s="105"/>
      <c r="AO13" s="105"/>
      <c r="AP13" s="105"/>
      <c r="AQ13" s="105"/>
      <c r="AR13" s="105"/>
      <c r="AS13" s="105"/>
      <c r="AT13" s="105"/>
      <c r="AU13" s="107"/>
      <c r="AV13" s="108"/>
      <c r="AW13" s="109"/>
      <c r="AX13" s="110"/>
      <c r="AY13" s="109"/>
      <c r="AZ13" s="109"/>
      <c r="BA13" s="110"/>
      <c r="BB13" s="111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</row>
    <row r="14" spans="2:102" ht="16.5" customHeight="1" thickTop="1">
      <c r="B14" s="112">
        <v>1</v>
      </c>
      <c r="C14" s="291"/>
      <c r="D14" s="292"/>
      <c r="E14" s="292"/>
      <c r="F14" s="292"/>
      <c r="G14" s="292"/>
      <c r="H14" s="292"/>
      <c r="I14" s="292"/>
      <c r="J14" s="292"/>
      <c r="K14" s="293"/>
      <c r="L14" s="113" t="str">
        <f>CONCATENATE($B14,"-",L$10)</f>
        <v>1-2</v>
      </c>
      <c r="M14" s="114"/>
      <c r="N14" s="115"/>
      <c r="O14" s="115"/>
      <c r="P14" s="115"/>
      <c r="Q14" s="115"/>
      <c r="R14" s="115"/>
      <c r="S14" s="115"/>
      <c r="T14" s="115"/>
      <c r="U14" s="113" t="str">
        <f>CONCATENATE($B14,"-",U$10)</f>
        <v>1-3</v>
      </c>
      <c r="V14" s="114"/>
      <c r="W14" s="115"/>
      <c r="X14" s="115"/>
      <c r="Y14" s="115"/>
      <c r="Z14" s="115"/>
      <c r="AA14" s="115"/>
      <c r="AB14" s="115"/>
      <c r="AC14" s="115"/>
      <c r="AD14" s="113" t="str">
        <f>CONCATENATE($B14,"-",AD$10)</f>
        <v>1-4</v>
      </c>
      <c r="AE14" s="114"/>
      <c r="AF14" s="115"/>
      <c r="AG14" s="115"/>
      <c r="AH14" s="115"/>
      <c r="AI14" s="115"/>
      <c r="AJ14" s="115"/>
      <c r="AK14" s="115"/>
      <c r="AL14" s="115"/>
      <c r="AM14" s="113" t="str">
        <f>CONCATENATE($B14,"-",AM$10)</f>
        <v>1-5</v>
      </c>
      <c r="AN14" s="114"/>
      <c r="AO14" s="115"/>
      <c r="AP14" s="115"/>
      <c r="AQ14" s="115"/>
      <c r="AR14" s="115"/>
      <c r="AS14" s="115"/>
      <c r="AT14" s="115"/>
      <c r="AU14" s="116"/>
      <c r="AV14" s="117">
        <f>AV15-AX15</f>
        <v>7</v>
      </c>
      <c r="AW14" s="118"/>
      <c r="AX14" s="119">
        <f>AV17-AX17</f>
        <v>40</v>
      </c>
      <c r="AY14" s="115"/>
      <c r="AZ14" s="115"/>
      <c r="BA14" s="120"/>
      <c r="BB14" s="300">
        <v>1</v>
      </c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</row>
    <row r="15" spans="2:102" ht="16.5" customHeight="1">
      <c r="B15" s="122" t="str">
        <f>VLOOKUP(B14,'[1]Data-sk. A'!$D$10:$I$16,5,0)</f>
        <v>Trkan</v>
      </c>
      <c r="C15" s="294"/>
      <c r="D15" s="295"/>
      <c r="E15" s="295"/>
      <c r="F15" s="295"/>
      <c r="G15" s="295"/>
      <c r="H15" s="295"/>
      <c r="I15" s="295"/>
      <c r="J15" s="295"/>
      <c r="K15" s="296"/>
      <c r="L15" s="123"/>
      <c r="M15" s="124"/>
      <c r="N15" s="125">
        <f>IF(L17&gt;N17,1,0)+IF(O17&gt;Q17,1,0)+IF(R17&gt;T17,1,0)</f>
        <v>2</v>
      </c>
      <c r="O15" s="126"/>
      <c r="P15" s="125" t="s">
        <v>40</v>
      </c>
      <c r="Q15" s="124"/>
      <c r="R15" s="125">
        <f>IF(L17&lt;N17,1,0)+IF(O17&lt;Q17,1,0)+IF(R17&lt;T17,1,0)</f>
        <v>0</v>
      </c>
      <c r="S15" s="124"/>
      <c r="T15" s="124"/>
      <c r="U15" s="123"/>
      <c r="V15" s="124"/>
      <c r="W15" s="125">
        <f>IF(U17&gt;W17,1,0)+IF(X17&gt;Z17,1,0)+IF(AA17&gt;AC17,1,0)</f>
        <v>2</v>
      </c>
      <c r="X15" s="126"/>
      <c r="Y15" s="125" t="s">
        <v>40</v>
      </c>
      <c r="Z15" s="124"/>
      <c r="AA15" s="125">
        <f>IF(U17&lt;W17,1,0)+IF(X17&lt;Z17,1,0)+IF(AA17&lt;AC17,1,0)</f>
        <v>0</v>
      </c>
      <c r="AB15" s="124"/>
      <c r="AC15" s="124"/>
      <c r="AD15" s="123"/>
      <c r="AE15" s="124"/>
      <c r="AF15" s="125">
        <f>IF(AD17&gt;AF17,1,0)+IF(AG17&gt;AI17,1,0)+IF(AJ17&gt;AL17,1,0)</f>
        <v>2</v>
      </c>
      <c r="AG15" s="126"/>
      <c r="AH15" s="125" t="s">
        <v>40</v>
      </c>
      <c r="AI15" s="124"/>
      <c r="AJ15" s="125">
        <f>IF(AD17&lt;AF17,1,0)+IF(AG17&lt;AI17,1,0)+IF(AJ17&lt;AL17,1,0)</f>
        <v>0</v>
      </c>
      <c r="AK15" s="124"/>
      <c r="AL15" s="124"/>
      <c r="AM15" s="123"/>
      <c r="AN15" s="124"/>
      <c r="AO15" s="125">
        <f>IF(AM17&gt;AO17,1,0)+IF(AP17&gt;AR17,1,0)+IF(AS17&gt;AU17,1,0)</f>
        <v>2</v>
      </c>
      <c r="AP15" s="126"/>
      <c r="AQ15" s="125" t="s">
        <v>40</v>
      </c>
      <c r="AR15" s="124"/>
      <c r="AS15" s="125">
        <f>IF(AM17&lt;AO17,1,0)+IF(AP17&lt;AR17,1,0)+IF(AS17&lt;AU17,1,0)</f>
        <v>1</v>
      </c>
      <c r="AT15" s="124"/>
      <c r="AU15" s="127"/>
      <c r="AV15" s="128">
        <f>_xlfn.SUMIFS(C15:AU15,$C$9:$AU$9,1)</f>
        <v>8</v>
      </c>
      <c r="AW15" s="124" t="s">
        <v>40</v>
      </c>
      <c r="AX15" s="129">
        <f>_xlfn.SUMIFS(C15:AU15,$C$9:$AU$9,0)</f>
        <v>1</v>
      </c>
      <c r="AY15" s="125">
        <f>_xlfn.SUMIFS(C16:AU16,$C$9:$AU$9,1)</f>
        <v>4</v>
      </c>
      <c r="AZ15" s="125" t="s">
        <v>40</v>
      </c>
      <c r="BA15" s="130">
        <f>_xlfn.SUMIFS(C16:AU16,$C$9:$AU$9,0)</f>
        <v>0</v>
      </c>
      <c r="BB15" s="301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2:102" ht="3" customHeight="1">
      <c r="B16" s="131"/>
      <c r="C16" s="294"/>
      <c r="D16" s="295"/>
      <c r="E16" s="295"/>
      <c r="F16" s="295"/>
      <c r="G16" s="295"/>
      <c r="H16" s="295"/>
      <c r="I16" s="295"/>
      <c r="J16" s="295"/>
      <c r="K16" s="296"/>
      <c r="L16" s="132"/>
      <c r="M16" s="133"/>
      <c r="N16" s="134">
        <f>IF(N15&gt;R15,1,0)+IF(AND(N15=R15,N15&gt;0),0.5,0)</f>
        <v>1</v>
      </c>
      <c r="O16" s="135"/>
      <c r="P16" s="135"/>
      <c r="Q16" s="114"/>
      <c r="R16" s="134">
        <f>IF(N15&lt;R15,1,0)+IF(AND(N15=R15,R15&gt;0),0.5,0)</f>
        <v>0</v>
      </c>
      <c r="S16" s="134"/>
      <c r="T16" s="133"/>
      <c r="U16" s="132"/>
      <c r="V16" s="133"/>
      <c r="W16" s="134">
        <f>IF(W15&gt;AA15,1,0)+IF(AND(W15=AA15,W15&gt;0),0.5,0)</f>
        <v>1</v>
      </c>
      <c r="X16" s="135"/>
      <c r="Y16" s="135"/>
      <c r="Z16" s="114"/>
      <c r="AA16" s="134">
        <f>IF(W15&lt;AA15,1,0)+IF(AND(W15=AA15,AA15&gt;0),0.5,0)</f>
        <v>0</v>
      </c>
      <c r="AB16" s="134"/>
      <c r="AC16" s="133"/>
      <c r="AD16" s="132"/>
      <c r="AE16" s="133"/>
      <c r="AF16" s="134">
        <f>IF(AF15&gt;AJ15,1,0)+IF(AND(AF15=AJ15,AF15&gt;0),0.5,0)</f>
        <v>1</v>
      </c>
      <c r="AG16" s="135"/>
      <c r="AH16" s="135"/>
      <c r="AI16" s="114"/>
      <c r="AJ16" s="134">
        <f>IF(AF15&lt;AJ15,1,0)+IF(AND(AF15=AJ15,AJ15&gt;0),0.5,0)</f>
        <v>0</v>
      </c>
      <c r="AK16" s="134"/>
      <c r="AL16" s="133"/>
      <c r="AM16" s="132"/>
      <c r="AN16" s="133"/>
      <c r="AO16" s="134">
        <f>IF(AO15&gt;AS15,1,0)+IF(AND(AO15=AS15,AO15&gt;0),0.5,0)</f>
        <v>1</v>
      </c>
      <c r="AP16" s="135"/>
      <c r="AQ16" s="135"/>
      <c r="AR16" s="114"/>
      <c r="AS16" s="134">
        <f>IF(AO15&lt;AS15,1,0)+IF(AND(AO15=AS15,AS15&gt;0),0.5,0)</f>
        <v>0</v>
      </c>
      <c r="AT16" s="134"/>
      <c r="AU16" s="136"/>
      <c r="AV16" s="137"/>
      <c r="AW16" s="138"/>
      <c r="AX16" s="139"/>
      <c r="AY16" s="140"/>
      <c r="AZ16" s="140"/>
      <c r="BA16" s="141"/>
      <c r="BB16" s="301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</row>
    <row r="17" spans="2:102" ht="16.5" customHeight="1">
      <c r="B17" s="142" t="str">
        <f>VLOOKUP(B14,'[1]Data-sk. A'!$D$10:$I$16,6,0)</f>
        <v>Gabriel</v>
      </c>
      <c r="C17" s="297"/>
      <c r="D17" s="298"/>
      <c r="E17" s="298"/>
      <c r="F17" s="298"/>
      <c r="G17" s="298"/>
      <c r="H17" s="298"/>
      <c r="I17" s="298"/>
      <c r="J17" s="298"/>
      <c r="K17" s="299"/>
      <c r="L17" s="143">
        <f>VLOOKUP($L14,'[1]Data-sk. A'!$B$20:$U$59,12,0)</f>
        <v>11</v>
      </c>
      <c r="M17" s="144" t="s">
        <v>40</v>
      </c>
      <c r="N17" s="145">
        <f>VLOOKUP($L14,'[1]Data-sk. A'!$B$20:$U$59,14,0)</f>
        <v>5</v>
      </c>
      <c r="O17" s="146">
        <f>VLOOKUP($L14,'[1]Data-sk. A'!$B$20:$U$59,15,0)</f>
        <v>11</v>
      </c>
      <c r="P17" s="144" t="s">
        <v>40</v>
      </c>
      <c r="Q17" s="145">
        <f>VLOOKUP($L14,'[1]Data-sk. A'!$B$20:$U$59,17,0)</f>
        <v>7</v>
      </c>
      <c r="R17" s="146">
        <f>VLOOKUP($L14,'[1]Data-sk. A'!$B$20:$U$59,18,0)</f>
        <v>0</v>
      </c>
      <c r="S17" s="144" t="s">
        <v>40</v>
      </c>
      <c r="T17" s="147">
        <f>VLOOKUP($L14,'[1]Data-sk. A'!$B$20:$U$59,20,0)</f>
        <v>0</v>
      </c>
      <c r="U17" s="143">
        <f>VLOOKUP($U14,'[1]Data-sk. A'!$B$20:$U$59,12,0)</f>
        <v>11</v>
      </c>
      <c r="V17" s="144" t="s">
        <v>40</v>
      </c>
      <c r="W17" s="145">
        <f>VLOOKUP($U14,'[1]Data-sk. A'!$B$20:$U$59,14,0)</f>
        <v>3</v>
      </c>
      <c r="X17" s="146">
        <f>VLOOKUP($U14,'[1]Data-sk. A'!$B$20:$U$59,15,0)</f>
        <v>11</v>
      </c>
      <c r="Y17" s="144" t="s">
        <v>40</v>
      </c>
      <c r="Z17" s="145">
        <f>VLOOKUP($U14,'[1]Data-sk. A'!$B$20:$U$59,17,0)</f>
        <v>6</v>
      </c>
      <c r="AA17" s="146">
        <f>VLOOKUP($U14,'[1]Data-sk. A'!$B$20:$U$59,18,0)</f>
        <v>0</v>
      </c>
      <c r="AB17" s="144" t="s">
        <v>40</v>
      </c>
      <c r="AC17" s="147">
        <f>VLOOKUP($U14,'[1]Data-sk. A'!$B$20:$U$59,20,0)</f>
        <v>0</v>
      </c>
      <c r="AD17" s="143">
        <f>VLOOKUP($AD14,'[1]Data-sk. A'!$B$20:$U$59,12,0)</f>
        <v>11</v>
      </c>
      <c r="AE17" s="144" t="s">
        <v>40</v>
      </c>
      <c r="AF17" s="145">
        <f>VLOOKUP($AD14,'[1]Data-sk. A'!$B$20:$U$59,14,0)</f>
        <v>5</v>
      </c>
      <c r="AG17" s="146">
        <f>VLOOKUP($AD14,'[1]Data-sk. A'!$B$20:$U$59,15,0)</f>
        <v>11</v>
      </c>
      <c r="AH17" s="144" t="s">
        <v>40</v>
      </c>
      <c r="AI17" s="145">
        <f>VLOOKUP($AD14,'[1]Data-sk. A'!$B$20:$U$59,17,0)</f>
        <v>9</v>
      </c>
      <c r="AJ17" s="146">
        <f>VLOOKUP($AD14,'[1]Data-sk. A'!$B$20:$U$59,18,0)</f>
        <v>0</v>
      </c>
      <c r="AK17" s="144" t="s">
        <v>40</v>
      </c>
      <c r="AL17" s="147">
        <f>VLOOKUP($AD14,'[1]Data-sk. A'!$B$20:$U$59,20,0)</f>
        <v>0</v>
      </c>
      <c r="AM17" s="143">
        <f>VLOOKUP($AM14,'[1]Data-sk. A'!$B$20:$U$59,12,0)</f>
        <v>9</v>
      </c>
      <c r="AN17" s="144" t="s">
        <v>40</v>
      </c>
      <c r="AO17" s="145">
        <f>VLOOKUP($AM14,'[1]Data-sk. A'!$B$20:$U$59,14,0)</f>
        <v>11</v>
      </c>
      <c r="AP17" s="146">
        <f>VLOOKUP($AM14,'[1]Data-sk. A'!$B$20:$U$59,15,0)</f>
        <v>11</v>
      </c>
      <c r="AQ17" s="144" t="s">
        <v>40</v>
      </c>
      <c r="AR17" s="145">
        <f>VLOOKUP($AM14,'[1]Data-sk. A'!$B$20:$U$59,17,0)</f>
        <v>7</v>
      </c>
      <c r="AS17" s="146">
        <f>VLOOKUP($AM14,'[1]Data-sk. A'!$B$20:$U$59,18,0)</f>
        <v>11</v>
      </c>
      <c r="AT17" s="144" t="s">
        <v>40</v>
      </c>
      <c r="AU17" s="148">
        <f>VLOOKUP($AM14,'[1]Data-sk. A'!$B$20:$U$59,20,0)</f>
        <v>4</v>
      </c>
      <c r="AV17" s="149">
        <f>_xlfn.SUMIFS(C17:AU17,$C$8:$AU$8,1)</f>
        <v>97</v>
      </c>
      <c r="AW17" s="150" t="s">
        <v>40</v>
      </c>
      <c r="AX17" s="151">
        <f>_xlfn.SUMIFS(C17:AU17,$C$8:$AU$8,0)</f>
        <v>57</v>
      </c>
      <c r="AY17" s="303">
        <f>AY15*$AY$10</f>
        <v>8</v>
      </c>
      <c r="AZ17" s="303"/>
      <c r="BA17" s="304"/>
      <c r="BB17" s="302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</row>
    <row r="18" spans="2:102" ht="16.5" customHeight="1" hidden="1">
      <c r="B18" s="142"/>
      <c r="C18" s="152"/>
      <c r="D18" s="152"/>
      <c r="E18" s="152"/>
      <c r="F18" s="152"/>
      <c r="G18" s="152"/>
      <c r="H18" s="152"/>
      <c r="I18" s="152"/>
      <c r="J18" s="152"/>
      <c r="K18" s="152"/>
      <c r="L18" s="153"/>
      <c r="M18" s="154"/>
      <c r="N18" s="154"/>
      <c r="O18" s="154"/>
      <c r="P18" s="154"/>
      <c r="Q18" s="154"/>
      <c r="R18" s="154"/>
      <c r="S18" s="154"/>
      <c r="T18" s="154"/>
      <c r="U18" s="153"/>
      <c r="V18" s="154"/>
      <c r="W18" s="154"/>
      <c r="X18" s="154"/>
      <c r="Y18" s="154"/>
      <c r="Z18" s="154"/>
      <c r="AA18" s="154"/>
      <c r="AB18" s="154"/>
      <c r="AC18" s="154"/>
      <c r="AD18" s="153"/>
      <c r="AE18" s="154"/>
      <c r="AF18" s="154"/>
      <c r="AG18" s="154"/>
      <c r="AH18" s="154"/>
      <c r="AI18" s="154"/>
      <c r="AJ18" s="154"/>
      <c r="AK18" s="154"/>
      <c r="AL18" s="154"/>
      <c r="AM18" s="153"/>
      <c r="AN18" s="154"/>
      <c r="AO18" s="154"/>
      <c r="AP18" s="154"/>
      <c r="AQ18" s="154"/>
      <c r="AR18" s="154"/>
      <c r="AS18" s="154"/>
      <c r="AT18" s="154"/>
      <c r="AU18" s="155"/>
      <c r="AV18" s="156"/>
      <c r="AW18" s="157"/>
      <c r="AX18" s="158"/>
      <c r="AY18" s="157"/>
      <c r="AZ18" s="157"/>
      <c r="BA18" s="159"/>
      <c r="BB18" s="160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</row>
    <row r="19" spans="2:102" ht="16.5" customHeight="1">
      <c r="B19" s="161">
        <v>2</v>
      </c>
      <c r="C19" s="113"/>
      <c r="D19" s="114"/>
      <c r="E19" s="115"/>
      <c r="F19" s="115"/>
      <c r="G19" s="115"/>
      <c r="H19" s="115"/>
      <c r="I19" s="115"/>
      <c r="J19" s="115"/>
      <c r="K19" s="162"/>
      <c r="L19" s="305"/>
      <c r="M19" s="306"/>
      <c r="N19" s="306"/>
      <c r="O19" s="306"/>
      <c r="P19" s="306"/>
      <c r="Q19" s="306"/>
      <c r="R19" s="306"/>
      <c r="S19" s="306"/>
      <c r="T19" s="307"/>
      <c r="U19" s="113" t="str">
        <f>CONCATENATE($B19,"-",U$10)</f>
        <v>2-3</v>
      </c>
      <c r="V19" s="114"/>
      <c r="W19" s="115"/>
      <c r="X19" s="115"/>
      <c r="Y19" s="115"/>
      <c r="Z19" s="115"/>
      <c r="AA19" s="115"/>
      <c r="AB19" s="115"/>
      <c r="AC19" s="115"/>
      <c r="AD19" s="113" t="str">
        <f>CONCATENATE($B19,"-",AD$10)</f>
        <v>2-4</v>
      </c>
      <c r="AE19" s="114"/>
      <c r="AF19" s="115"/>
      <c r="AG19" s="115"/>
      <c r="AH19" s="115"/>
      <c r="AI19" s="115"/>
      <c r="AJ19" s="115"/>
      <c r="AK19" s="115"/>
      <c r="AL19" s="115"/>
      <c r="AM19" s="113" t="str">
        <f>CONCATENATE($B19,"-",AM$10)</f>
        <v>2-5</v>
      </c>
      <c r="AN19" s="114"/>
      <c r="AO19" s="115"/>
      <c r="AP19" s="115"/>
      <c r="AQ19" s="115"/>
      <c r="AR19" s="115"/>
      <c r="AS19" s="115"/>
      <c r="AT19" s="115"/>
      <c r="AU19" s="116"/>
      <c r="AV19" s="117">
        <f>AV20-AX20</f>
        <v>-4</v>
      </c>
      <c r="AW19" s="118"/>
      <c r="AX19" s="119">
        <f>AV22-AX22</f>
        <v>-26</v>
      </c>
      <c r="AY19" s="163"/>
      <c r="AZ19" s="163"/>
      <c r="BA19" s="127"/>
      <c r="BB19" s="310">
        <v>4</v>
      </c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</row>
    <row r="20" spans="2:102" ht="16.5" customHeight="1">
      <c r="B20" s="122" t="str">
        <f>VLOOKUP(B19,'[1]Data-sk. A'!$D$10:$I$16,5,0)</f>
        <v>Kubák</v>
      </c>
      <c r="C20" s="123"/>
      <c r="D20" s="124"/>
      <c r="E20" s="125">
        <f>R15</f>
        <v>0</v>
      </c>
      <c r="F20" s="126"/>
      <c r="G20" s="125" t="s">
        <v>40</v>
      </c>
      <c r="H20" s="124"/>
      <c r="I20" s="125">
        <f>N15</f>
        <v>2</v>
      </c>
      <c r="J20" s="124"/>
      <c r="K20" s="164"/>
      <c r="L20" s="308"/>
      <c r="M20" s="295"/>
      <c r="N20" s="295"/>
      <c r="O20" s="295"/>
      <c r="P20" s="295"/>
      <c r="Q20" s="295"/>
      <c r="R20" s="295"/>
      <c r="S20" s="295"/>
      <c r="T20" s="296"/>
      <c r="U20" s="123"/>
      <c r="V20" s="124"/>
      <c r="W20" s="125">
        <f>IF(U22&gt;W22,1,0)+IF(X22&gt;Z22,1,0)+IF(AA22&gt;AC22,1,0)</f>
        <v>2</v>
      </c>
      <c r="X20" s="126"/>
      <c r="Y20" s="125" t="s">
        <v>40</v>
      </c>
      <c r="Z20" s="124"/>
      <c r="AA20" s="125">
        <f>IF(U22&lt;W22,1,0)+IF(X22&lt;Z22,1,0)+IF(AA22&lt;AC22,1,0)</f>
        <v>0</v>
      </c>
      <c r="AB20" s="124"/>
      <c r="AC20" s="124"/>
      <c r="AD20" s="123"/>
      <c r="AE20" s="124"/>
      <c r="AF20" s="125">
        <f>IF(AD22&gt;AF22,1,0)+IF(AG22&gt;AI22,1,0)+IF(AJ22&gt;AL22,1,0)</f>
        <v>0</v>
      </c>
      <c r="AG20" s="126"/>
      <c r="AH20" s="125" t="s">
        <v>40</v>
      </c>
      <c r="AI20" s="124"/>
      <c r="AJ20" s="125">
        <f>IF(AD22&lt;AF22,1,0)+IF(AG22&lt;AI22,1,0)+IF(AJ22&lt;AL22,1,0)</f>
        <v>2</v>
      </c>
      <c r="AK20" s="124"/>
      <c r="AL20" s="124"/>
      <c r="AM20" s="123"/>
      <c r="AN20" s="124"/>
      <c r="AO20" s="125">
        <f>IF(AM22&gt;AO22,1,0)+IF(AP22&gt;AR22,1,0)+IF(AS22&gt;AU22,1,0)</f>
        <v>0</v>
      </c>
      <c r="AP20" s="126"/>
      <c r="AQ20" s="125" t="s">
        <v>40</v>
      </c>
      <c r="AR20" s="124"/>
      <c r="AS20" s="125">
        <f>IF(AM22&lt;AO22,1,0)+IF(AP22&lt;AR22,1,0)+IF(AS22&lt;AU22,1,0)</f>
        <v>2</v>
      </c>
      <c r="AT20" s="124"/>
      <c r="AU20" s="127"/>
      <c r="AV20" s="128">
        <f>_xlfn.SUMIFS(C20:AU20,$C$9:$AU$9,1)</f>
        <v>2</v>
      </c>
      <c r="AW20" s="124" t="s">
        <v>40</v>
      </c>
      <c r="AX20" s="129">
        <f>_xlfn.SUMIFS(C20:AU20,$C$9:$AU$9,0)</f>
        <v>6</v>
      </c>
      <c r="AY20" s="125">
        <f>_xlfn.SUMIFS(C21:AU21,$C$9:$AU$9,1)</f>
        <v>1</v>
      </c>
      <c r="AZ20" s="125" t="s">
        <v>40</v>
      </c>
      <c r="BA20" s="130">
        <f>_xlfn.SUMIFS(C21:AU21,$C$9:$AU$9,0)</f>
        <v>3</v>
      </c>
      <c r="BB20" s="301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2:102" ht="3" customHeight="1">
      <c r="B21" s="131"/>
      <c r="C21" s="132"/>
      <c r="D21" s="133"/>
      <c r="E21" s="134">
        <f>IF(E20&gt;I20,1,0)+IF(AND(E20=I20,E20&gt;0),0.5,0)</f>
        <v>0</v>
      </c>
      <c r="F21" s="135"/>
      <c r="G21" s="135"/>
      <c r="H21" s="114"/>
      <c r="I21" s="134">
        <f>IF(E20&lt;I20,1,0)+IF(AND(E20=I20,I20&gt;0),0.5,0)</f>
        <v>1</v>
      </c>
      <c r="J21" s="134"/>
      <c r="K21" s="165"/>
      <c r="L21" s="308"/>
      <c r="M21" s="295"/>
      <c r="N21" s="295"/>
      <c r="O21" s="295"/>
      <c r="P21" s="295"/>
      <c r="Q21" s="295"/>
      <c r="R21" s="295"/>
      <c r="S21" s="295"/>
      <c r="T21" s="296"/>
      <c r="U21" s="132"/>
      <c r="V21" s="133"/>
      <c r="W21" s="134">
        <f>IF(W20&gt;AA20,1,0)+IF(AND(W20=AA20,W20&gt;0),0.5,0)</f>
        <v>1</v>
      </c>
      <c r="X21" s="135"/>
      <c r="Y21" s="135"/>
      <c r="Z21" s="114"/>
      <c r="AA21" s="134">
        <f>IF(W20&lt;AA20,1,0)+IF(AND(W20=AA20,AA20&gt;0),0.5,0)</f>
        <v>0</v>
      </c>
      <c r="AB21" s="134"/>
      <c r="AC21" s="133"/>
      <c r="AD21" s="132"/>
      <c r="AE21" s="133"/>
      <c r="AF21" s="134">
        <f>IF(AF20&gt;AJ20,1,0)+IF(AND(AF20=AJ20,AF20&gt;0),0.5,0)</f>
        <v>0</v>
      </c>
      <c r="AG21" s="135"/>
      <c r="AH21" s="135"/>
      <c r="AI21" s="114"/>
      <c r="AJ21" s="134">
        <f>IF(AF20&lt;AJ20,1,0)+IF(AND(AF20=AJ20,AJ20&gt;0),0.5,0)</f>
        <v>1</v>
      </c>
      <c r="AK21" s="134"/>
      <c r="AL21" s="133"/>
      <c r="AM21" s="132"/>
      <c r="AN21" s="133"/>
      <c r="AO21" s="134">
        <f>IF(AO20&gt;AS20,1,0)+IF(AND(AO20=AS20,AO20&gt;0),0.5,0)</f>
        <v>0</v>
      </c>
      <c r="AP21" s="135"/>
      <c r="AQ21" s="135"/>
      <c r="AR21" s="114"/>
      <c r="AS21" s="134">
        <f>IF(AO20&lt;AS20,1,0)+IF(AND(AO20=AS20,AS20&gt;0),0.5,0)</f>
        <v>1</v>
      </c>
      <c r="AT21" s="134"/>
      <c r="AU21" s="136"/>
      <c r="AV21" s="166"/>
      <c r="AW21" s="167"/>
      <c r="AX21" s="168"/>
      <c r="AY21" s="140"/>
      <c r="AZ21" s="140"/>
      <c r="BA21" s="141"/>
      <c r="BB21" s="301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2:102" ht="16.5" customHeight="1">
      <c r="B22" s="142" t="str">
        <f>VLOOKUP(B19,'[1]Data-sk. A'!$D$10:$I$16,6,0)</f>
        <v>Jan</v>
      </c>
      <c r="C22" s="143">
        <f>N17</f>
        <v>5</v>
      </c>
      <c r="D22" s="144" t="s">
        <v>40</v>
      </c>
      <c r="E22" s="145">
        <f>L17</f>
        <v>11</v>
      </c>
      <c r="F22" s="146">
        <f>Q17</f>
        <v>7</v>
      </c>
      <c r="G22" s="144" t="s">
        <v>40</v>
      </c>
      <c r="H22" s="145">
        <f>O17</f>
        <v>11</v>
      </c>
      <c r="I22" s="146">
        <f>T17</f>
        <v>0</v>
      </c>
      <c r="J22" s="144" t="s">
        <v>40</v>
      </c>
      <c r="K22" s="147">
        <f>R17</f>
        <v>0</v>
      </c>
      <c r="L22" s="309"/>
      <c r="M22" s="298"/>
      <c r="N22" s="298"/>
      <c r="O22" s="298"/>
      <c r="P22" s="298"/>
      <c r="Q22" s="298"/>
      <c r="R22" s="298"/>
      <c r="S22" s="298"/>
      <c r="T22" s="299"/>
      <c r="U22" s="143">
        <f>VLOOKUP($U19,'[1]Data-sk. A'!$B$20:$U$59,12,0)</f>
        <v>11</v>
      </c>
      <c r="V22" s="144" t="s">
        <v>40</v>
      </c>
      <c r="W22" s="145">
        <f>VLOOKUP($U19,'[1]Data-sk. A'!$B$20:$U$59,14,0)</f>
        <v>10</v>
      </c>
      <c r="X22" s="146">
        <f>VLOOKUP($U19,'[1]Data-sk. A'!$B$20:$U$59,15,0)</f>
        <v>11</v>
      </c>
      <c r="Y22" s="144" t="s">
        <v>40</v>
      </c>
      <c r="Z22" s="145">
        <f>VLOOKUP($U19,'[1]Data-sk. A'!$B$20:$U$59,17,0)</f>
        <v>3</v>
      </c>
      <c r="AA22" s="146">
        <f>VLOOKUP($U19,'[1]Data-sk. A'!$B$20:$U$59,18,0)</f>
        <v>0</v>
      </c>
      <c r="AB22" s="144" t="s">
        <v>40</v>
      </c>
      <c r="AC22" s="147">
        <f>VLOOKUP($U19,'[1]Data-sk. A'!$B$20:$U$59,20,0)</f>
        <v>0</v>
      </c>
      <c r="AD22" s="143">
        <f>VLOOKUP($AD19,'[1]Data-sk. A'!$B$20:$U$59,12,0)</f>
        <v>4</v>
      </c>
      <c r="AE22" s="144" t="s">
        <v>40</v>
      </c>
      <c r="AF22" s="145">
        <f>VLOOKUP($AD19,'[1]Data-sk. A'!$B$20:$U$59,14,0)</f>
        <v>11</v>
      </c>
      <c r="AG22" s="146">
        <f>VLOOKUP($AD19,'[1]Data-sk. A'!$B$20:$U$59,15,0)</f>
        <v>5</v>
      </c>
      <c r="AH22" s="144" t="s">
        <v>40</v>
      </c>
      <c r="AI22" s="145">
        <f>VLOOKUP($AD19,'[1]Data-sk. A'!$B$20:$U$59,17,0)</f>
        <v>11</v>
      </c>
      <c r="AJ22" s="146">
        <f>VLOOKUP($AD19,'[1]Data-sk. A'!$B$20:$U$59,18,0)</f>
        <v>0</v>
      </c>
      <c r="AK22" s="144" t="s">
        <v>40</v>
      </c>
      <c r="AL22" s="147">
        <f>VLOOKUP($AD19,'[1]Data-sk. A'!$B$20:$U$59,20,0)</f>
        <v>0</v>
      </c>
      <c r="AM22" s="143">
        <f>VLOOKUP($AM19,'[1]Data-sk. A'!$B$20:$U$59,12,0)</f>
        <v>3</v>
      </c>
      <c r="AN22" s="144" t="s">
        <v>40</v>
      </c>
      <c r="AO22" s="145">
        <f>VLOOKUP($AM19,'[1]Data-sk. A'!$B$20:$U$59,14,0)</f>
        <v>11</v>
      </c>
      <c r="AP22" s="146">
        <f>VLOOKUP($AM19,'[1]Data-sk. A'!$B$20:$U$59,15,0)</f>
        <v>7</v>
      </c>
      <c r="AQ22" s="144" t="s">
        <v>40</v>
      </c>
      <c r="AR22" s="145">
        <f>VLOOKUP($AM19,'[1]Data-sk. A'!$B$20:$U$59,17,0)</f>
        <v>11</v>
      </c>
      <c r="AS22" s="146">
        <f>VLOOKUP($AM19,'[1]Data-sk. A'!$B$20:$U$59,18,0)</f>
        <v>0</v>
      </c>
      <c r="AT22" s="144" t="s">
        <v>40</v>
      </c>
      <c r="AU22" s="148">
        <f>VLOOKUP($AM19,'[1]Data-sk. A'!$B$20:$U$59,20,0)</f>
        <v>0</v>
      </c>
      <c r="AV22" s="149">
        <f>_xlfn.SUMIFS(C22:AU22,$C$8:$AU$8,1)</f>
        <v>53</v>
      </c>
      <c r="AW22" s="150" t="s">
        <v>40</v>
      </c>
      <c r="AX22" s="151">
        <f>_xlfn.SUMIFS(C22:AU22,$C$8:$AU$8,0)</f>
        <v>79</v>
      </c>
      <c r="AY22" s="303">
        <f>AY20*$AY$10</f>
        <v>2</v>
      </c>
      <c r="AZ22" s="303"/>
      <c r="BA22" s="304"/>
      <c r="BB22" s="302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2:102" ht="16.5" customHeight="1" hidden="1">
      <c r="B23" s="142"/>
      <c r="C23" s="169"/>
      <c r="D23" s="169"/>
      <c r="E23" s="169"/>
      <c r="F23" s="169"/>
      <c r="G23" s="154"/>
      <c r="H23" s="169"/>
      <c r="I23" s="169"/>
      <c r="J23" s="169"/>
      <c r="K23" s="170"/>
      <c r="L23" s="152"/>
      <c r="M23" s="152"/>
      <c r="N23" s="152"/>
      <c r="O23" s="152"/>
      <c r="P23" s="152"/>
      <c r="Q23" s="152"/>
      <c r="R23" s="152"/>
      <c r="S23" s="152"/>
      <c r="T23" s="152"/>
      <c r="U23" s="153"/>
      <c r="V23" s="154"/>
      <c r="W23" s="154"/>
      <c r="X23" s="154"/>
      <c r="Y23" s="154"/>
      <c r="Z23" s="154"/>
      <c r="AA23" s="154"/>
      <c r="AB23" s="154"/>
      <c r="AC23" s="154"/>
      <c r="AD23" s="153"/>
      <c r="AE23" s="154"/>
      <c r="AF23" s="154"/>
      <c r="AG23" s="154"/>
      <c r="AH23" s="154"/>
      <c r="AI23" s="154"/>
      <c r="AJ23" s="154"/>
      <c r="AK23" s="154"/>
      <c r="AL23" s="154"/>
      <c r="AM23" s="153"/>
      <c r="AN23" s="154"/>
      <c r="AO23" s="154"/>
      <c r="AP23" s="154"/>
      <c r="AQ23" s="154"/>
      <c r="AR23" s="154"/>
      <c r="AS23" s="154"/>
      <c r="AT23" s="154"/>
      <c r="AU23" s="155"/>
      <c r="AV23" s="156"/>
      <c r="AW23" s="157"/>
      <c r="AX23" s="158"/>
      <c r="AY23" s="171"/>
      <c r="AZ23" s="171"/>
      <c r="BA23" s="172"/>
      <c r="BB23" s="160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2:102" ht="16.5" customHeight="1">
      <c r="B24" s="161">
        <v>3</v>
      </c>
      <c r="C24" s="113"/>
      <c r="D24" s="114"/>
      <c r="E24" s="115"/>
      <c r="F24" s="115"/>
      <c r="G24" s="115"/>
      <c r="H24" s="115"/>
      <c r="I24" s="115"/>
      <c r="J24" s="115"/>
      <c r="K24" s="115"/>
      <c r="L24" s="113"/>
      <c r="M24" s="114"/>
      <c r="N24" s="115"/>
      <c r="O24" s="115"/>
      <c r="P24" s="115"/>
      <c r="Q24" s="115"/>
      <c r="R24" s="115"/>
      <c r="S24" s="115"/>
      <c r="T24" s="162"/>
      <c r="U24" s="305"/>
      <c r="V24" s="306"/>
      <c r="W24" s="306"/>
      <c r="X24" s="306"/>
      <c r="Y24" s="306"/>
      <c r="Z24" s="306"/>
      <c r="AA24" s="306"/>
      <c r="AB24" s="306"/>
      <c r="AC24" s="307"/>
      <c r="AD24" s="113" t="str">
        <f>CONCATENATE($B24,"-",AD$10)</f>
        <v>3-4</v>
      </c>
      <c r="AE24" s="114"/>
      <c r="AF24" s="115"/>
      <c r="AG24" s="115"/>
      <c r="AH24" s="115"/>
      <c r="AI24" s="115"/>
      <c r="AJ24" s="115"/>
      <c r="AK24" s="115"/>
      <c r="AL24" s="115"/>
      <c r="AM24" s="113" t="str">
        <f>CONCATENATE($B24,"-",AM$10)</f>
        <v>3-5</v>
      </c>
      <c r="AN24" s="114"/>
      <c r="AO24" s="115"/>
      <c r="AP24" s="115"/>
      <c r="AQ24" s="115"/>
      <c r="AR24" s="115"/>
      <c r="AS24" s="115"/>
      <c r="AT24" s="115"/>
      <c r="AU24" s="116"/>
      <c r="AV24" s="117">
        <f>AV25-AX25</f>
        <v>-8</v>
      </c>
      <c r="AW24" s="118"/>
      <c r="AX24" s="119">
        <f>AV27-AX27</f>
        <v>-51</v>
      </c>
      <c r="AY24" s="163"/>
      <c r="AZ24" s="163"/>
      <c r="BA24" s="127"/>
      <c r="BB24" s="310">
        <v>5</v>
      </c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</row>
    <row r="25" spans="2:102" ht="16.5" customHeight="1">
      <c r="B25" s="122" t="str">
        <f>VLOOKUP(B24,'[1]Data-sk. A'!$D$10:$I$16,5,0)</f>
        <v>Maloň</v>
      </c>
      <c r="C25" s="123"/>
      <c r="D25" s="124"/>
      <c r="E25" s="125">
        <f>AA15</f>
        <v>0</v>
      </c>
      <c r="F25" s="126"/>
      <c r="G25" s="125" t="s">
        <v>40</v>
      </c>
      <c r="H25" s="124"/>
      <c r="I25" s="125">
        <f>W15</f>
        <v>2</v>
      </c>
      <c r="J25" s="124"/>
      <c r="K25" s="124"/>
      <c r="L25" s="123"/>
      <c r="M25" s="124"/>
      <c r="N25" s="125">
        <f>AA20</f>
        <v>0</v>
      </c>
      <c r="O25" s="126"/>
      <c r="P25" s="125" t="s">
        <v>40</v>
      </c>
      <c r="Q25" s="124"/>
      <c r="R25" s="125">
        <f>W20</f>
        <v>2</v>
      </c>
      <c r="S25" s="124"/>
      <c r="T25" s="164"/>
      <c r="U25" s="308"/>
      <c r="V25" s="295"/>
      <c r="W25" s="295"/>
      <c r="X25" s="295"/>
      <c r="Y25" s="295"/>
      <c r="Z25" s="295"/>
      <c r="AA25" s="295"/>
      <c r="AB25" s="295"/>
      <c r="AC25" s="296"/>
      <c r="AD25" s="123"/>
      <c r="AE25" s="124"/>
      <c r="AF25" s="125">
        <f>IF(AD27&gt;AF27,1,0)+IF(AG27&gt;AI27,1,0)+IF(AJ27&gt;AL27,1,0)</f>
        <v>0</v>
      </c>
      <c r="AG25" s="126"/>
      <c r="AH25" s="125" t="s">
        <v>40</v>
      </c>
      <c r="AI25" s="124"/>
      <c r="AJ25" s="125">
        <f>IF(AD27&lt;AF27,1,0)+IF(AG27&lt;AI27,1,0)+IF(AJ27&lt;AL27,1,0)</f>
        <v>2</v>
      </c>
      <c r="AK25" s="124"/>
      <c r="AL25" s="124"/>
      <c r="AM25" s="123"/>
      <c r="AN25" s="124"/>
      <c r="AO25" s="125">
        <f>IF(AM27&gt;AO27,1,0)+IF(AP27&gt;AR27,1,0)+IF(AS27&gt;AU27,1,0)</f>
        <v>0</v>
      </c>
      <c r="AP25" s="126"/>
      <c r="AQ25" s="125" t="s">
        <v>40</v>
      </c>
      <c r="AR25" s="124"/>
      <c r="AS25" s="125">
        <f>IF(AM27&lt;AO27,1,0)+IF(AP27&lt;AR27,1,0)+IF(AS27&lt;AU27,1,0)</f>
        <v>2</v>
      </c>
      <c r="AT25" s="124"/>
      <c r="AU25" s="127"/>
      <c r="AV25" s="128">
        <f>_xlfn.SUMIFS(C25:AU25,$C$9:$AU$9,1)</f>
        <v>0</v>
      </c>
      <c r="AW25" s="124" t="s">
        <v>40</v>
      </c>
      <c r="AX25" s="129">
        <f>_xlfn.SUMIFS(C25:AU25,$C$9:$AU$9,0)</f>
        <v>8</v>
      </c>
      <c r="AY25" s="173">
        <f>_xlfn.SUMIFS(C26:AU26,$C$9:$AU$9,1)</f>
        <v>0</v>
      </c>
      <c r="AZ25" s="125" t="s">
        <v>40</v>
      </c>
      <c r="BA25" s="130">
        <f>_xlfn.SUMIFS(C26:AU26,$C$9:$AU$9,0)</f>
        <v>4</v>
      </c>
      <c r="BB25" s="301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</row>
    <row r="26" spans="2:102" ht="3" customHeight="1">
      <c r="B26" s="131"/>
      <c r="C26" s="132"/>
      <c r="D26" s="133"/>
      <c r="E26" s="134">
        <f>IF(E25&gt;I25,1,0)+IF(AND(E25=I25,E25&gt;0),0.5,0)</f>
        <v>0</v>
      </c>
      <c r="F26" s="135"/>
      <c r="G26" s="135"/>
      <c r="H26" s="114"/>
      <c r="I26" s="134">
        <f>IF(E25&lt;I25,1,0)+IF(AND(E25=I25,I25&gt;0),0.5,0)</f>
        <v>1</v>
      </c>
      <c r="J26" s="134"/>
      <c r="K26" s="133"/>
      <c r="L26" s="132"/>
      <c r="M26" s="133"/>
      <c r="N26" s="134">
        <f>IF(N25&gt;R25,1,0)+IF(AND(N25=R25,N25&gt;0),0.5,0)</f>
        <v>0</v>
      </c>
      <c r="O26" s="135"/>
      <c r="P26" s="135"/>
      <c r="Q26" s="114"/>
      <c r="R26" s="134">
        <f>IF(N25&lt;R25,1,0)+IF(AND(N25=R25,R25&gt;0),0.5,0)</f>
        <v>1</v>
      </c>
      <c r="S26" s="134"/>
      <c r="T26" s="165"/>
      <c r="U26" s="308"/>
      <c r="V26" s="295"/>
      <c r="W26" s="295"/>
      <c r="X26" s="295"/>
      <c r="Y26" s="295"/>
      <c r="Z26" s="295"/>
      <c r="AA26" s="295"/>
      <c r="AB26" s="295"/>
      <c r="AC26" s="296"/>
      <c r="AD26" s="132"/>
      <c r="AE26" s="133"/>
      <c r="AF26" s="134">
        <f>IF(AF25&gt;AJ25,1,0)+IF(AND(AF25=AJ25,AF25&gt;0),0.5,0)</f>
        <v>0</v>
      </c>
      <c r="AG26" s="135"/>
      <c r="AH26" s="135"/>
      <c r="AI26" s="114"/>
      <c r="AJ26" s="134">
        <f>IF(AF25&lt;AJ25,1,0)+IF(AND(AF25=AJ25,AJ25&gt;0),0.5,0)</f>
        <v>1</v>
      </c>
      <c r="AK26" s="134"/>
      <c r="AL26" s="133"/>
      <c r="AM26" s="132"/>
      <c r="AN26" s="133"/>
      <c r="AO26" s="134">
        <f>IF(AO25&gt;AS25,1,0)+IF(AND(AO25=AS25,AO25&gt;0),0.5,0)</f>
        <v>0</v>
      </c>
      <c r="AP26" s="135"/>
      <c r="AQ26" s="135"/>
      <c r="AR26" s="114"/>
      <c r="AS26" s="134">
        <f>IF(AO25&lt;AS25,1,0)+IF(AND(AO25=AS25,AS25&gt;0),0.5,0)</f>
        <v>1</v>
      </c>
      <c r="AT26" s="134"/>
      <c r="AU26" s="136"/>
      <c r="AV26" s="137"/>
      <c r="AW26" s="138"/>
      <c r="AX26" s="139"/>
      <c r="AY26" s="140"/>
      <c r="AZ26" s="140"/>
      <c r="BA26" s="141"/>
      <c r="BB26" s="301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2:102" ht="16.5" customHeight="1">
      <c r="B27" s="142" t="str">
        <f>VLOOKUP(B24,'[1]Data-sk. A'!$D$10:$I$16,6,0)</f>
        <v>Lukáš</v>
      </c>
      <c r="C27" s="143">
        <f>W17</f>
        <v>3</v>
      </c>
      <c r="D27" s="144" t="s">
        <v>40</v>
      </c>
      <c r="E27" s="145">
        <f>U17</f>
        <v>11</v>
      </c>
      <c r="F27" s="146">
        <f>Z17</f>
        <v>6</v>
      </c>
      <c r="G27" s="144" t="s">
        <v>40</v>
      </c>
      <c r="H27" s="145">
        <f>X17</f>
        <v>11</v>
      </c>
      <c r="I27" s="146">
        <f>AC17</f>
        <v>0</v>
      </c>
      <c r="J27" s="144" t="s">
        <v>40</v>
      </c>
      <c r="K27" s="147">
        <f>AA17</f>
        <v>0</v>
      </c>
      <c r="L27" s="143">
        <f>W22</f>
        <v>10</v>
      </c>
      <c r="M27" s="144" t="s">
        <v>40</v>
      </c>
      <c r="N27" s="145">
        <f>U22</f>
        <v>11</v>
      </c>
      <c r="O27" s="146">
        <f>Z22</f>
        <v>3</v>
      </c>
      <c r="P27" s="144" t="s">
        <v>40</v>
      </c>
      <c r="Q27" s="145">
        <f>X22</f>
        <v>11</v>
      </c>
      <c r="R27" s="146">
        <f>AC22</f>
        <v>0</v>
      </c>
      <c r="S27" s="144" t="s">
        <v>40</v>
      </c>
      <c r="T27" s="147">
        <f>AA22</f>
        <v>0</v>
      </c>
      <c r="U27" s="309"/>
      <c r="V27" s="298"/>
      <c r="W27" s="298"/>
      <c r="X27" s="298"/>
      <c r="Y27" s="298"/>
      <c r="Z27" s="298"/>
      <c r="AA27" s="298"/>
      <c r="AB27" s="298"/>
      <c r="AC27" s="299"/>
      <c r="AD27" s="143">
        <f>VLOOKUP($AD24,'[1]Data-sk. A'!$B$20:$U$59,12,0)</f>
        <v>3</v>
      </c>
      <c r="AE27" s="144" t="s">
        <v>40</v>
      </c>
      <c r="AF27" s="145">
        <f>VLOOKUP($AD24,'[1]Data-sk. A'!$B$20:$U$59,14,0)</f>
        <v>11</v>
      </c>
      <c r="AG27" s="146">
        <f>VLOOKUP($AD24,'[1]Data-sk. A'!$B$20:$U$59,15,0)</f>
        <v>4</v>
      </c>
      <c r="AH27" s="144" t="s">
        <v>40</v>
      </c>
      <c r="AI27" s="145">
        <f>VLOOKUP($AD24,'[1]Data-sk. A'!$B$20:$U$59,17,0)</f>
        <v>11</v>
      </c>
      <c r="AJ27" s="146">
        <f>VLOOKUP($AD24,'[1]Data-sk. A'!$B$20:$U$59,18,0)</f>
        <v>0</v>
      </c>
      <c r="AK27" s="144" t="s">
        <v>40</v>
      </c>
      <c r="AL27" s="147">
        <f>VLOOKUP($AD24,'[1]Data-sk. A'!$B$20:$U$59,20,0)</f>
        <v>0</v>
      </c>
      <c r="AM27" s="143">
        <f>VLOOKUP($AM24,'[1]Data-sk. A'!$B$20:$U$59,12,0)</f>
        <v>4</v>
      </c>
      <c r="AN27" s="144" t="s">
        <v>40</v>
      </c>
      <c r="AO27" s="145">
        <f>VLOOKUP($AM24,'[1]Data-sk. A'!$B$20:$U$59,14,0)</f>
        <v>11</v>
      </c>
      <c r="AP27" s="146">
        <f>VLOOKUP($AM24,'[1]Data-sk. A'!$B$20:$U$59,15,0)</f>
        <v>4</v>
      </c>
      <c r="AQ27" s="144" t="s">
        <v>40</v>
      </c>
      <c r="AR27" s="145">
        <f>VLOOKUP($AM24,'[1]Data-sk. A'!$B$20:$U$59,17,0)</f>
        <v>11</v>
      </c>
      <c r="AS27" s="146">
        <f>VLOOKUP($AM24,'[1]Data-sk. A'!$B$20:$U$59,18,0)</f>
        <v>0</v>
      </c>
      <c r="AT27" s="144" t="s">
        <v>40</v>
      </c>
      <c r="AU27" s="148">
        <f>VLOOKUP($AM24,'[1]Data-sk. A'!$B$20:$U$59,20,0)</f>
        <v>0</v>
      </c>
      <c r="AV27" s="149">
        <f>_xlfn.SUMIFS(C27:AU27,$C$8:$AU$8,1)</f>
        <v>37</v>
      </c>
      <c r="AW27" s="150" t="s">
        <v>40</v>
      </c>
      <c r="AX27" s="151">
        <f>_xlfn.SUMIFS(C27:AU27,$C$8:$AU$8,0)</f>
        <v>88</v>
      </c>
      <c r="AY27" s="303">
        <f>AY25*$AY$10</f>
        <v>0</v>
      </c>
      <c r="AZ27" s="303"/>
      <c r="BA27" s="304"/>
      <c r="BB27" s="302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</row>
    <row r="28" spans="2:102" ht="16.5" customHeight="1" hidden="1">
      <c r="B28" s="142"/>
      <c r="C28" s="169"/>
      <c r="D28" s="169"/>
      <c r="E28" s="169"/>
      <c r="F28" s="169"/>
      <c r="G28" s="154"/>
      <c r="H28" s="169"/>
      <c r="I28" s="169"/>
      <c r="J28" s="169"/>
      <c r="K28" s="169"/>
      <c r="L28" s="174"/>
      <c r="M28" s="169"/>
      <c r="N28" s="169"/>
      <c r="O28" s="169"/>
      <c r="P28" s="154"/>
      <c r="Q28" s="169"/>
      <c r="R28" s="169"/>
      <c r="S28" s="169"/>
      <c r="T28" s="170"/>
      <c r="U28" s="152"/>
      <c r="V28" s="152"/>
      <c r="W28" s="152"/>
      <c r="X28" s="152"/>
      <c r="Y28" s="152"/>
      <c r="Z28" s="152"/>
      <c r="AA28" s="152"/>
      <c r="AB28" s="152"/>
      <c r="AC28" s="152"/>
      <c r="AD28" s="153"/>
      <c r="AE28" s="154"/>
      <c r="AF28" s="154"/>
      <c r="AG28" s="154"/>
      <c r="AH28" s="154"/>
      <c r="AI28" s="154"/>
      <c r="AJ28" s="154"/>
      <c r="AK28" s="154"/>
      <c r="AL28" s="154"/>
      <c r="AM28" s="153"/>
      <c r="AN28" s="154"/>
      <c r="AO28" s="154"/>
      <c r="AP28" s="154"/>
      <c r="AQ28" s="154"/>
      <c r="AR28" s="154"/>
      <c r="AS28" s="154"/>
      <c r="AT28" s="154"/>
      <c r="AU28" s="155"/>
      <c r="AV28" s="156"/>
      <c r="AW28" s="157"/>
      <c r="AX28" s="158"/>
      <c r="AY28" s="171"/>
      <c r="AZ28" s="171"/>
      <c r="BA28" s="172"/>
      <c r="BB28" s="160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2:102" ht="16.5" customHeight="1">
      <c r="B29" s="161">
        <v>4</v>
      </c>
      <c r="C29" s="113"/>
      <c r="D29" s="114"/>
      <c r="E29" s="115"/>
      <c r="F29" s="115"/>
      <c r="G29" s="115"/>
      <c r="H29" s="115"/>
      <c r="I29" s="115"/>
      <c r="J29" s="115"/>
      <c r="K29" s="115"/>
      <c r="L29" s="113"/>
      <c r="M29" s="114"/>
      <c r="N29" s="115"/>
      <c r="O29" s="115"/>
      <c r="P29" s="115"/>
      <c r="Q29" s="115"/>
      <c r="R29" s="115"/>
      <c r="S29" s="115"/>
      <c r="T29" s="115"/>
      <c r="U29" s="113"/>
      <c r="V29" s="114"/>
      <c r="W29" s="115"/>
      <c r="X29" s="115"/>
      <c r="Y29" s="115"/>
      <c r="Z29" s="115"/>
      <c r="AA29" s="115"/>
      <c r="AB29" s="115"/>
      <c r="AC29" s="162"/>
      <c r="AD29" s="305"/>
      <c r="AE29" s="306"/>
      <c r="AF29" s="306"/>
      <c r="AG29" s="306"/>
      <c r="AH29" s="306"/>
      <c r="AI29" s="306"/>
      <c r="AJ29" s="306"/>
      <c r="AK29" s="306"/>
      <c r="AL29" s="307"/>
      <c r="AM29" s="113" t="str">
        <f>CONCATENATE($B29,"-",AM$10)</f>
        <v>4-5</v>
      </c>
      <c r="AN29" s="114"/>
      <c r="AO29" s="115"/>
      <c r="AP29" s="115"/>
      <c r="AQ29" s="115"/>
      <c r="AR29" s="115"/>
      <c r="AS29" s="115"/>
      <c r="AT29" s="115"/>
      <c r="AU29" s="116"/>
      <c r="AV29" s="117">
        <f>AV30-AX30</f>
        <v>3</v>
      </c>
      <c r="AW29" s="118"/>
      <c r="AX29" s="119">
        <f>AV32-AX32</f>
        <v>23</v>
      </c>
      <c r="AY29" s="163"/>
      <c r="AZ29" s="163"/>
      <c r="BA29" s="127"/>
      <c r="BB29" s="310">
        <v>2</v>
      </c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</row>
    <row r="30" spans="2:102" ht="16.5" customHeight="1">
      <c r="B30" s="122" t="str">
        <f>VLOOKUP(B29,'[1]Data-sk. A'!$D$10:$I$16,5,0)</f>
        <v>Círek</v>
      </c>
      <c r="C30" s="123"/>
      <c r="D30" s="124"/>
      <c r="E30" s="125">
        <f>AJ15</f>
        <v>0</v>
      </c>
      <c r="F30" s="126"/>
      <c r="G30" s="125" t="s">
        <v>40</v>
      </c>
      <c r="H30" s="124"/>
      <c r="I30" s="125">
        <f>AF15</f>
        <v>2</v>
      </c>
      <c r="J30" s="124"/>
      <c r="K30" s="124"/>
      <c r="L30" s="123"/>
      <c r="M30" s="124"/>
      <c r="N30" s="125">
        <f>AJ20</f>
        <v>2</v>
      </c>
      <c r="O30" s="126"/>
      <c r="P30" s="125" t="s">
        <v>40</v>
      </c>
      <c r="Q30" s="124"/>
      <c r="R30" s="125">
        <f>AF20</f>
        <v>0</v>
      </c>
      <c r="S30" s="124"/>
      <c r="T30" s="124"/>
      <c r="U30" s="123"/>
      <c r="V30" s="124"/>
      <c r="W30" s="125">
        <f>AJ25</f>
        <v>2</v>
      </c>
      <c r="X30" s="126"/>
      <c r="Y30" s="125" t="s">
        <v>40</v>
      </c>
      <c r="Z30" s="124"/>
      <c r="AA30" s="125">
        <f>AF25</f>
        <v>0</v>
      </c>
      <c r="AB30" s="124"/>
      <c r="AC30" s="164"/>
      <c r="AD30" s="308"/>
      <c r="AE30" s="295"/>
      <c r="AF30" s="295"/>
      <c r="AG30" s="295"/>
      <c r="AH30" s="295"/>
      <c r="AI30" s="295"/>
      <c r="AJ30" s="295"/>
      <c r="AK30" s="295"/>
      <c r="AL30" s="296"/>
      <c r="AM30" s="123"/>
      <c r="AN30" s="124"/>
      <c r="AO30" s="125">
        <f>IF(AM32&gt;AO32,1,0)+IF(AP32&gt;AR32,1,0)+IF(AS32&gt;AU32,1,0)</f>
        <v>2</v>
      </c>
      <c r="AP30" s="126"/>
      <c r="AQ30" s="125" t="s">
        <v>40</v>
      </c>
      <c r="AR30" s="124"/>
      <c r="AS30" s="125">
        <f>IF(AM32&lt;AO32,1,0)+IF(AP32&lt;AR32,1,0)+IF(AS32&lt;AU32,1,0)</f>
        <v>1</v>
      </c>
      <c r="AT30" s="124"/>
      <c r="AU30" s="127"/>
      <c r="AV30" s="128">
        <f>_xlfn.SUMIFS(C30:AU30,$C$9:$AU$9,1)</f>
        <v>6</v>
      </c>
      <c r="AW30" s="124" t="s">
        <v>40</v>
      </c>
      <c r="AX30" s="129">
        <f>_xlfn.SUMIFS(C30:AU30,$C$9:$AU$9,0)</f>
        <v>3</v>
      </c>
      <c r="AY30" s="125">
        <f>_xlfn.SUMIFS(C31:AU31,$C$9:$AU$9,1)</f>
        <v>3</v>
      </c>
      <c r="AZ30" s="125" t="s">
        <v>40</v>
      </c>
      <c r="BA30" s="130">
        <f>_xlfn.SUMIFS(C31:AU31,$C$9:$AU$9,0)</f>
        <v>1</v>
      </c>
      <c r="BB30" s="301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2:102" ht="3" customHeight="1">
      <c r="B31" s="131"/>
      <c r="C31" s="132"/>
      <c r="D31" s="133"/>
      <c r="E31" s="134">
        <f>IF(E30&gt;I30,1,0)+IF(AND(E30=I30,E30&gt;0),0.5,0)</f>
        <v>0</v>
      </c>
      <c r="F31" s="135"/>
      <c r="G31" s="135"/>
      <c r="H31" s="114"/>
      <c r="I31" s="134">
        <f>IF(E30&lt;I30,1,0)+IF(AND(E30=I30,I30&gt;0),0.5,0)</f>
        <v>1</v>
      </c>
      <c r="J31" s="134"/>
      <c r="K31" s="133"/>
      <c r="L31" s="132"/>
      <c r="M31" s="133"/>
      <c r="N31" s="134">
        <f>IF(N30&gt;R30,1,0)+IF(AND(N30=R30,N30&gt;0),0.5,0)</f>
        <v>1</v>
      </c>
      <c r="O31" s="135"/>
      <c r="P31" s="135"/>
      <c r="Q31" s="114"/>
      <c r="R31" s="134">
        <f>IF(N30&lt;R30,1,0)+IF(AND(N30=R30,R30&gt;0),0.5,0)</f>
        <v>0</v>
      </c>
      <c r="S31" s="134"/>
      <c r="T31" s="133"/>
      <c r="U31" s="132"/>
      <c r="V31" s="133"/>
      <c r="W31" s="134">
        <f>IF(W30&gt;AA30,1,0)+IF(AND(W30=AA30,W30&gt;0),0.5,0)</f>
        <v>1</v>
      </c>
      <c r="X31" s="135"/>
      <c r="Y31" s="135"/>
      <c r="Z31" s="114"/>
      <c r="AA31" s="134">
        <f>IF(W30&lt;AA30,1,0)+IF(AND(W30=AA30,AA30&gt;0),0.5,0)</f>
        <v>0</v>
      </c>
      <c r="AB31" s="134"/>
      <c r="AC31" s="165"/>
      <c r="AD31" s="308"/>
      <c r="AE31" s="295"/>
      <c r="AF31" s="295"/>
      <c r="AG31" s="295"/>
      <c r="AH31" s="295"/>
      <c r="AI31" s="295"/>
      <c r="AJ31" s="295"/>
      <c r="AK31" s="295"/>
      <c r="AL31" s="296"/>
      <c r="AM31" s="132"/>
      <c r="AN31" s="133"/>
      <c r="AO31" s="134">
        <f>IF(AO30&gt;AS30,1,0)+IF(AND(AO30=AS30,AO30&gt;0),0.5,0)</f>
        <v>1</v>
      </c>
      <c r="AP31" s="135"/>
      <c r="AQ31" s="135"/>
      <c r="AR31" s="114"/>
      <c r="AS31" s="134">
        <f>IF(AO30&lt;AS30,1,0)+IF(AND(AO30=AS30,AS30&gt;0),0.5,0)</f>
        <v>0</v>
      </c>
      <c r="AT31" s="134"/>
      <c r="AU31" s="136"/>
      <c r="AV31" s="137"/>
      <c r="AW31" s="138"/>
      <c r="AX31" s="139"/>
      <c r="AY31" s="140"/>
      <c r="AZ31" s="140"/>
      <c r="BA31" s="141"/>
      <c r="BB31" s="301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2:102" ht="16.5" customHeight="1">
      <c r="B32" s="142" t="str">
        <f>VLOOKUP(B29,'[1]Data-sk. A'!$D$10:$I$16,6,0)</f>
        <v>Lukáš</v>
      </c>
      <c r="C32" s="143">
        <f>AF17</f>
        <v>5</v>
      </c>
      <c r="D32" s="144" t="s">
        <v>40</v>
      </c>
      <c r="E32" s="145">
        <f>AD17</f>
        <v>11</v>
      </c>
      <c r="F32" s="146">
        <f>AI17</f>
        <v>9</v>
      </c>
      <c r="G32" s="144" t="s">
        <v>40</v>
      </c>
      <c r="H32" s="145">
        <f>AG17</f>
        <v>11</v>
      </c>
      <c r="I32" s="146">
        <f>AL17</f>
        <v>0</v>
      </c>
      <c r="J32" s="144" t="s">
        <v>40</v>
      </c>
      <c r="K32" s="147">
        <f>AJ17</f>
        <v>0</v>
      </c>
      <c r="L32" s="143">
        <f>AF22</f>
        <v>11</v>
      </c>
      <c r="M32" s="144" t="s">
        <v>40</v>
      </c>
      <c r="N32" s="145">
        <f>AD22</f>
        <v>4</v>
      </c>
      <c r="O32" s="146">
        <f>AI22</f>
        <v>11</v>
      </c>
      <c r="P32" s="144" t="s">
        <v>40</v>
      </c>
      <c r="Q32" s="145">
        <f>AG22</f>
        <v>5</v>
      </c>
      <c r="R32" s="146">
        <f>AL22</f>
        <v>0</v>
      </c>
      <c r="S32" s="144" t="s">
        <v>40</v>
      </c>
      <c r="T32" s="147">
        <f>AJ22</f>
        <v>0</v>
      </c>
      <c r="U32" s="143">
        <f>AF27</f>
        <v>11</v>
      </c>
      <c r="V32" s="144" t="s">
        <v>40</v>
      </c>
      <c r="W32" s="145">
        <f>AD27</f>
        <v>3</v>
      </c>
      <c r="X32" s="146">
        <f>AI27</f>
        <v>11</v>
      </c>
      <c r="Y32" s="144" t="s">
        <v>40</v>
      </c>
      <c r="Z32" s="145">
        <f>AG27</f>
        <v>4</v>
      </c>
      <c r="AA32" s="146">
        <f>AL27</f>
        <v>0</v>
      </c>
      <c r="AB32" s="144" t="s">
        <v>40</v>
      </c>
      <c r="AC32" s="147">
        <f>AJ27</f>
        <v>0</v>
      </c>
      <c r="AD32" s="309"/>
      <c r="AE32" s="298"/>
      <c r="AF32" s="298"/>
      <c r="AG32" s="298"/>
      <c r="AH32" s="298"/>
      <c r="AI32" s="298"/>
      <c r="AJ32" s="298"/>
      <c r="AK32" s="298"/>
      <c r="AL32" s="299"/>
      <c r="AM32" s="143">
        <f>VLOOKUP($AM29,'[1]Data-sk. A'!$B$20:$U$59,12,0)</f>
        <v>11</v>
      </c>
      <c r="AN32" s="144" t="s">
        <v>40</v>
      </c>
      <c r="AO32" s="145">
        <f>VLOOKUP($AM29,'[1]Data-sk. A'!$B$20:$U$59,14,0)</f>
        <v>10</v>
      </c>
      <c r="AP32" s="146">
        <f>VLOOKUP($AM29,'[1]Data-sk. A'!$B$20:$U$59,15,0)</f>
        <v>9</v>
      </c>
      <c r="AQ32" s="144" t="s">
        <v>40</v>
      </c>
      <c r="AR32" s="145">
        <f>VLOOKUP($AM29,'[1]Data-sk. A'!$B$20:$U$59,17,0)</f>
        <v>11</v>
      </c>
      <c r="AS32" s="146">
        <f>VLOOKUP($AM29,'[1]Data-sk. A'!$B$20:$U$59,18,0)</f>
        <v>11</v>
      </c>
      <c r="AT32" s="144" t="s">
        <v>40</v>
      </c>
      <c r="AU32" s="148">
        <f>VLOOKUP($AM29,'[1]Data-sk. A'!$B$20:$U$59,20,0)</f>
        <v>7</v>
      </c>
      <c r="AV32" s="149">
        <f>_xlfn.SUMIFS(C32:AU32,$C$8:$AU$8,1)</f>
        <v>89</v>
      </c>
      <c r="AW32" s="150" t="s">
        <v>40</v>
      </c>
      <c r="AX32" s="151">
        <f>_xlfn.SUMIFS(C32:AU32,$C$8:$AU$8,0)</f>
        <v>66</v>
      </c>
      <c r="AY32" s="303">
        <f>AY30*$AY$10</f>
        <v>6</v>
      </c>
      <c r="AZ32" s="303"/>
      <c r="BA32" s="304"/>
      <c r="BB32" s="302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</row>
    <row r="33" spans="2:102" ht="16.5" customHeight="1" hidden="1">
      <c r="B33" s="142"/>
      <c r="C33" s="169"/>
      <c r="D33" s="169"/>
      <c r="E33" s="169"/>
      <c r="F33" s="169"/>
      <c r="G33" s="154"/>
      <c r="H33" s="169"/>
      <c r="I33" s="169"/>
      <c r="J33" s="169"/>
      <c r="K33" s="169"/>
      <c r="L33" s="174"/>
      <c r="M33" s="169"/>
      <c r="N33" s="169"/>
      <c r="O33" s="169"/>
      <c r="P33" s="154"/>
      <c r="Q33" s="169"/>
      <c r="R33" s="169"/>
      <c r="S33" s="169"/>
      <c r="T33" s="169"/>
      <c r="U33" s="174"/>
      <c r="V33" s="169"/>
      <c r="W33" s="169"/>
      <c r="X33" s="169"/>
      <c r="Y33" s="154"/>
      <c r="Z33" s="169"/>
      <c r="AA33" s="169"/>
      <c r="AB33" s="169"/>
      <c r="AC33" s="170"/>
      <c r="AD33" s="152"/>
      <c r="AE33" s="152"/>
      <c r="AF33" s="152"/>
      <c r="AG33" s="152"/>
      <c r="AH33" s="152"/>
      <c r="AI33" s="152"/>
      <c r="AJ33" s="152"/>
      <c r="AK33" s="152"/>
      <c r="AL33" s="152"/>
      <c r="AM33" s="153"/>
      <c r="AN33" s="154"/>
      <c r="AO33" s="154"/>
      <c r="AP33" s="154"/>
      <c r="AQ33" s="154"/>
      <c r="AR33" s="154"/>
      <c r="AS33" s="154"/>
      <c r="AT33" s="154"/>
      <c r="AU33" s="155"/>
      <c r="AV33" s="156"/>
      <c r="AW33" s="157"/>
      <c r="AX33" s="158"/>
      <c r="AY33" s="171"/>
      <c r="AZ33" s="171"/>
      <c r="BA33" s="172"/>
      <c r="BB33" s="160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</row>
    <row r="34" spans="2:102" ht="16.5" customHeight="1">
      <c r="B34" s="161">
        <v>5</v>
      </c>
      <c r="C34" s="113"/>
      <c r="D34" s="114"/>
      <c r="E34" s="115"/>
      <c r="F34" s="115"/>
      <c r="G34" s="115"/>
      <c r="H34" s="115"/>
      <c r="I34" s="115"/>
      <c r="J34" s="115"/>
      <c r="K34" s="115"/>
      <c r="L34" s="113"/>
      <c r="M34" s="114"/>
      <c r="N34" s="115"/>
      <c r="O34" s="115"/>
      <c r="P34" s="115"/>
      <c r="Q34" s="115"/>
      <c r="R34" s="115"/>
      <c r="S34" s="115"/>
      <c r="T34" s="115"/>
      <c r="U34" s="113"/>
      <c r="V34" s="114"/>
      <c r="W34" s="115"/>
      <c r="X34" s="115"/>
      <c r="Y34" s="115"/>
      <c r="Z34" s="115"/>
      <c r="AA34" s="115"/>
      <c r="AB34" s="115"/>
      <c r="AC34" s="115"/>
      <c r="AD34" s="113"/>
      <c r="AE34" s="114"/>
      <c r="AF34" s="115"/>
      <c r="AG34" s="115"/>
      <c r="AH34" s="115"/>
      <c r="AI34" s="115"/>
      <c r="AJ34" s="115"/>
      <c r="AK34" s="115"/>
      <c r="AL34" s="162"/>
      <c r="AM34" s="305"/>
      <c r="AN34" s="306"/>
      <c r="AO34" s="306"/>
      <c r="AP34" s="306"/>
      <c r="AQ34" s="306"/>
      <c r="AR34" s="306"/>
      <c r="AS34" s="306"/>
      <c r="AT34" s="306"/>
      <c r="AU34" s="311"/>
      <c r="AV34" s="117">
        <f>AV35-AX35</f>
        <v>2</v>
      </c>
      <c r="AW34" s="118"/>
      <c r="AX34" s="119">
        <f>AV37-AX37</f>
        <v>14</v>
      </c>
      <c r="AY34" s="163"/>
      <c r="AZ34" s="163"/>
      <c r="BA34" s="127"/>
      <c r="BB34" s="310">
        <v>3</v>
      </c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</row>
    <row r="35" spans="2:102" ht="16.5" customHeight="1">
      <c r="B35" s="122" t="str">
        <f>VLOOKUP(B34,'[1]Data-sk. A'!$D$10:$I$16,5,0)</f>
        <v>Vrchotický</v>
      </c>
      <c r="C35" s="123"/>
      <c r="D35" s="124"/>
      <c r="E35" s="125">
        <f>AS15</f>
        <v>1</v>
      </c>
      <c r="F35" s="126"/>
      <c r="G35" s="125" t="s">
        <v>40</v>
      </c>
      <c r="H35" s="124"/>
      <c r="I35" s="125">
        <f>AO15</f>
        <v>2</v>
      </c>
      <c r="J35" s="124"/>
      <c r="K35" s="124"/>
      <c r="L35" s="123"/>
      <c r="M35" s="124"/>
      <c r="N35" s="125">
        <f>AS20</f>
        <v>2</v>
      </c>
      <c r="O35" s="126"/>
      <c r="P35" s="125" t="s">
        <v>40</v>
      </c>
      <c r="Q35" s="124"/>
      <c r="R35" s="125">
        <f>AO20</f>
        <v>0</v>
      </c>
      <c r="S35" s="124"/>
      <c r="T35" s="124"/>
      <c r="U35" s="123"/>
      <c r="V35" s="124"/>
      <c r="W35" s="125">
        <f>AS25</f>
        <v>2</v>
      </c>
      <c r="X35" s="126"/>
      <c r="Y35" s="125" t="s">
        <v>40</v>
      </c>
      <c r="Z35" s="124"/>
      <c r="AA35" s="125">
        <f>AO25</f>
        <v>0</v>
      </c>
      <c r="AB35" s="124"/>
      <c r="AC35" s="124"/>
      <c r="AD35" s="123"/>
      <c r="AE35" s="124"/>
      <c r="AF35" s="125">
        <f>AS30</f>
        <v>1</v>
      </c>
      <c r="AG35" s="126"/>
      <c r="AH35" s="125" t="s">
        <v>40</v>
      </c>
      <c r="AI35" s="124"/>
      <c r="AJ35" s="125">
        <f>AO30</f>
        <v>2</v>
      </c>
      <c r="AK35" s="124"/>
      <c r="AL35" s="164"/>
      <c r="AM35" s="308"/>
      <c r="AN35" s="295"/>
      <c r="AO35" s="295"/>
      <c r="AP35" s="295"/>
      <c r="AQ35" s="295"/>
      <c r="AR35" s="295"/>
      <c r="AS35" s="295"/>
      <c r="AT35" s="295"/>
      <c r="AU35" s="312"/>
      <c r="AV35" s="128">
        <f>_xlfn.SUMIFS(C35:AU35,$C$9:$AU$9,1)</f>
        <v>6</v>
      </c>
      <c r="AW35" s="124" t="s">
        <v>40</v>
      </c>
      <c r="AX35" s="129">
        <f>_xlfn.SUMIFS(C35:AU35,$C$9:$AU$9,0)</f>
        <v>4</v>
      </c>
      <c r="AY35" s="125">
        <f>_xlfn.SUMIFS(C36:AU36,$C$9:$AU$9,1)</f>
        <v>2</v>
      </c>
      <c r="AZ35" s="125" t="s">
        <v>40</v>
      </c>
      <c r="BA35" s="130">
        <f>_xlfn.SUMIFS(C36:AU36,$C$9:$AU$9,0)</f>
        <v>2</v>
      </c>
      <c r="BB35" s="301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2:102" ht="3" customHeight="1">
      <c r="B36" s="131"/>
      <c r="C36" s="132"/>
      <c r="D36" s="133"/>
      <c r="E36" s="134">
        <f>IF(E35&gt;I35,1,0)+IF(AND(E35=I35,E35&gt;0),0.5,0)</f>
        <v>0</v>
      </c>
      <c r="F36" s="135"/>
      <c r="G36" s="135"/>
      <c r="H36" s="114"/>
      <c r="I36" s="134">
        <f>IF(E35&lt;I35,1,0)+IF(AND(E35=I35,I35&gt;0),0.5,0)</f>
        <v>1</v>
      </c>
      <c r="J36" s="134"/>
      <c r="K36" s="133"/>
      <c r="L36" s="132"/>
      <c r="M36" s="133"/>
      <c r="N36" s="134">
        <f>IF(N35&gt;R35,1,0)+IF(AND(N35=R35,N35&gt;0),0.5,0)</f>
        <v>1</v>
      </c>
      <c r="O36" s="135"/>
      <c r="P36" s="135"/>
      <c r="Q36" s="114"/>
      <c r="R36" s="134">
        <f>IF(N35&lt;R35,1,0)+IF(AND(N35=R35,R35&gt;0),0.5,0)</f>
        <v>0</v>
      </c>
      <c r="S36" s="134"/>
      <c r="T36" s="133"/>
      <c r="U36" s="132"/>
      <c r="V36" s="133"/>
      <c r="W36" s="134">
        <f>IF(W35&gt;AA35,1,0)+IF(AND(W35=AA35,W35&gt;0),0.5,0)</f>
        <v>1</v>
      </c>
      <c r="X36" s="135"/>
      <c r="Y36" s="135"/>
      <c r="Z36" s="114"/>
      <c r="AA36" s="134">
        <f>IF(W35&lt;AA35,1,0)+IF(AND(W35=AA35,AA35&gt;0),0.5,0)</f>
        <v>0</v>
      </c>
      <c r="AB36" s="134"/>
      <c r="AC36" s="133"/>
      <c r="AD36" s="132"/>
      <c r="AE36" s="133"/>
      <c r="AF36" s="134">
        <f>IF(AF35&gt;AJ35,1,0)+IF(AND(AF35=AJ35,AF35&gt;0),0.5,0)</f>
        <v>0</v>
      </c>
      <c r="AG36" s="135"/>
      <c r="AH36" s="135"/>
      <c r="AI36" s="114"/>
      <c r="AJ36" s="134">
        <f>IF(AF35&lt;AJ35,1,0)+IF(AND(AF35=AJ35,AJ35&gt;0),0.5,0)</f>
        <v>1</v>
      </c>
      <c r="AK36" s="134"/>
      <c r="AL36" s="165"/>
      <c r="AM36" s="308"/>
      <c r="AN36" s="295"/>
      <c r="AO36" s="295"/>
      <c r="AP36" s="295"/>
      <c r="AQ36" s="295"/>
      <c r="AR36" s="295"/>
      <c r="AS36" s="295"/>
      <c r="AT36" s="295"/>
      <c r="AU36" s="312"/>
      <c r="AV36" s="137"/>
      <c r="AW36" s="138"/>
      <c r="AX36" s="139"/>
      <c r="AY36" s="140"/>
      <c r="AZ36" s="140"/>
      <c r="BA36" s="141"/>
      <c r="BB36" s="301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2:102" ht="16.5" customHeight="1" thickBot="1">
      <c r="B37" s="175" t="str">
        <f>VLOOKUP(B34,'[1]Data-sk. A'!$D$10:$I$16,6,0)</f>
        <v>František</v>
      </c>
      <c r="C37" s="176">
        <f>AO17</f>
        <v>11</v>
      </c>
      <c r="D37" s="177" t="s">
        <v>40</v>
      </c>
      <c r="E37" s="178">
        <f>AM17</f>
        <v>9</v>
      </c>
      <c r="F37" s="179">
        <f>AR17</f>
        <v>7</v>
      </c>
      <c r="G37" s="177" t="s">
        <v>40</v>
      </c>
      <c r="H37" s="178">
        <f>AP17</f>
        <v>11</v>
      </c>
      <c r="I37" s="179">
        <f>AU17</f>
        <v>4</v>
      </c>
      <c r="J37" s="177" t="s">
        <v>40</v>
      </c>
      <c r="K37" s="180">
        <f>AS17</f>
        <v>11</v>
      </c>
      <c r="L37" s="176">
        <f>AO22</f>
        <v>11</v>
      </c>
      <c r="M37" s="177" t="s">
        <v>40</v>
      </c>
      <c r="N37" s="178">
        <f>AM22</f>
        <v>3</v>
      </c>
      <c r="O37" s="179">
        <f>AR22</f>
        <v>11</v>
      </c>
      <c r="P37" s="177" t="s">
        <v>40</v>
      </c>
      <c r="Q37" s="178">
        <f>AP22</f>
        <v>7</v>
      </c>
      <c r="R37" s="179">
        <f>AU22</f>
        <v>0</v>
      </c>
      <c r="S37" s="177" t="s">
        <v>40</v>
      </c>
      <c r="T37" s="180">
        <f>AS22</f>
        <v>0</v>
      </c>
      <c r="U37" s="176">
        <f>AO27</f>
        <v>11</v>
      </c>
      <c r="V37" s="177" t="s">
        <v>40</v>
      </c>
      <c r="W37" s="178">
        <f>AM27</f>
        <v>4</v>
      </c>
      <c r="X37" s="179">
        <f>AR27</f>
        <v>11</v>
      </c>
      <c r="Y37" s="177" t="s">
        <v>40</v>
      </c>
      <c r="Z37" s="178">
        <f>AP27</f>
        <v>4</v>
      </c>
      <c r="AA37" s="179">
        <f>AU27</f>
        <v>0</v>
      </c>
      <c r="AB37" s="177" t="s">
        <v>40</v>
      </c>
      <c r="AC37" s="180">
        <f>AS27</f>
        <v>0</v>
      </c>
      <c r="AD37" s="176">
        <f>AO32</f>
        <v>10</v>
      </c>
      <c r="AE37" s="177" t="s">
        <v>40</v>
      </c>
      <c r="AF37" s="178">
        <f>AM32</f>
        <v>11</v>
      </c>
      <c r="AG37" s="179">
        <f>AR32</f>
        <v>11</v>
      </c>
      <c r="AH37" s="177" t="s">
        <v>40</v>
      </c>
      <c r="AI37" s="178">
        <f>AP32</f>
        <v>9</v>
      </c>
      <c r="AJ37" s="179">
        <f>AU32</f>
        <v>7</v>
      </c>
      <c r="AK37" s="177" t="s">
        <v>40</v>
      </c>
      <c r="AL37" s="180">
        <f>AS32</f>
        <v>11</v>
      </c>
      <c r="AM37" s="313"/>
      <c r="AN37" s="314"/>
      <c r="AO37" s="314"/>
      <c r="AP37" s="314"/>
      <c r="AQ37" s="314"/>
      <c r="AR37" s="314"/>
      <c r="AS37" s="314"/>
      <c r="AT37" s="314"/>
      <c r="AU37" s="315"/>
      <c r="AV37" s="181">
        <f>_xlfn.SUMIFS(C37:AU37,$C$8:$AU$8,1)</f>
        <v>94</v>
      </c>
      <c r="AW37" s="182" t="s">
        <v>40</v>
      </c>
      <c r="AX37" s="183">
        <f>_xlfn.SUMIFS(C37:AU37,$C$8:$AU$8,0)</f>
        <v>80</v>
      </c>
      <c r="AY37" s="317">
        <f>AY35*$AY$10</f>
        <v>4</v>
      </c>
      <c r="AZ37" s="317"/>
      <c r="BA37" s="318"/>
      <c r="BB37" s="3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2:102" ht="16.5" customHeight="1" hidden="1">
      <c r="B38" s="142"/>
      <c r="C38" s="169"/>
      <c r="D38" s="169"/>
      <c r="E38" s="169"/>
      <c r="F38" s="169"/>
      <c r="G38" s="154"/>
      <c r="H38" s="169"/>
      <c r="I38" s="169"/>
      <c r="J38" s="169"/>
      <c r="K38" s="169"/>
      <c r="L38" s="174"/>
      <c r="M38" s="169"/>
      <c r="N38" s="169"/>
      <c r="O38" s="169"/>
      <c r="P38" s="154"/>
      <c r="Q38" s="169"/>
      <c r="R38" s="169"/>
      <c r="S38" s="169"/>
      <c r="T38" s="169"/>
      <c r="U38" s="174"/>
      <c r="V38" s="169"/>
      <c r="W38" s="169"/>
      <c r="X38" s="169"/>
      <c r="Y38" s="154"/>
      <c r="Z38" s="169"/>
      <c r="AA38" s="169"/>
      <c r="AB38" s="169"/>
      <c r="AC38" s="169"/>
      <c r="AD38" s="174"/>
      <c r="AE38" s="169"/>
      <c r="AF38" s="169"/>
      <c r="AG38" s="169"/>
      <c r="AH38" s="154"/>
      <c r="AI38" s="169"/>
      <c r="AJ38" s="169"/>
      <c r="AK38" s="169"/>
      <c r="AL38" s="170"/>
      <c r="AM38" s="152"/>
      <c r="AN38" s="152"/>
      <c r="AO38" s="152"/>
      <c r="AP38" s="152"/>
      <c r="AQ38" s="152"/>
      <c r="AR38" s="152"/>
      <c r="AS38" s="152"/>
      <c r="AT38" s="152"/>
      <c r="AU38" s="152"/>
      <c r="AV38" s="156"/>
      <c r="AW38" s="157"/>
      <c r="AX38" s="158"/>
      <c r="AY38" s="171"/>
      <c r="AZ38" s="171"/>
      <c r="BA38" s="172"/>
      <c r="BB38" s="160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2:102" ht="16.5" customHeight="1" hidden="1">
      <c r="B39" s="142"/>
      <c r="C39" s="169"/>
      <c r="D39" s="169"/>
      <c r="E39" s="169"/>
      <c r="F39" s="169"/>
      <c r="G39" s="154"/>
      <c r="H39" s="169"/>
      <c r="I39" s="169"/>
      <c r="J39" s="169"/>
      <c r="K39" s="169"/>
      <c r="L39" s="174"/>
      <c r="M39" s="169"/>
      <c r="N39" s="169"/>
      <c r="O39" s="169"/>
      <c r="P39" s="154"/>
      <c r="Q39" s="169"/>
      <c r="R39" s="169"/>
      <c r="S39" s="169"/>
      <c r="T39" s="169"/>
      <c r="U39" s="174"/>
      <c r="V39" s="169"/>
      <c r="W39" s="169"/>
      <c r="X39" s="169"/>
      <c r="Y39" s="154"/>
      <c r="Z39" s="169"/>
      <c r="AA39" s="169"/>
      <c r="AB39" s="169"/>
      <c r="AC39" s="169"/>
      <c r="AD39" s="174"/>
      <c r="AE39" s="169"/>
      <c r="AF39" s="169"/>
      <c r="AG39" s="169"/>
      <c r="AH39" s="169"/>
      <c r="AI39" s="169"/>
      <c r="AJ39" s="169"/>
      <c r="AK39" s="169"/>
      <c r="AL39" s="169"/>
      <c r="AM39" s="174"/>
      <c r="AN39" s="169"/>
      <c r="AO39" s="169"/>
      <c r="AP39" s="169"/>
      <c r="AQ39" s="154"/>
      <c r="AR39" s="169"/>
      <c r="AS39" s="169"/>
      <c r="AT39" s="169"/>
      <c r="AU39" s="170"/>
      <c r="AV39" s="156"/>
      <c r="AW39" s="157"/>
      <c r="AX39" s="158"/>
      <c r="AY39" s="171"/>
      <c r="AZ39" s="171"/>
      <c r="BA39" s="172"/>
      <c r="BB39" s="160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</row>
    <row r="40" spans="2:102" ht="16.5" customHeight="1" hidden="1" thickBot="1">
      <c r="B40" s="175"/>
      <c r="C40" s="184"/>
      <c r="D40" s="184"/>
      <c r="E40" s="184"/>
      <c r="F40" s="184"/>
      <c r="G40" s="184"/>
      <c r="H40" s="184"/>
      <c r="I40" s="184"/>
      <c r="J40" s="184"/>
      <c r="K40" s="184"/>
      <c r="L40" s="185"/>
      <c r="M40" s="184"/>
      <c r="N40" s="184"/>
      <c r="O40" s="184"/>
      <c r="P40" s="154"/>
      <c r="Q40" s="184"/>
      <c r="R40" s="184"/>
      <c r="S40" s="184"/>
      <c r="T40" s="184"/>
      <c r="U40" s="185"/>
      <c r="V40" s="184"/>
      <c r="W40" s="184"/>
      <c r="X40" s="184"/>
      <c r="Y40" s="184"/>
      <c r="Z40" s="184"/>
      <c r="AA40" s="184"/>
      <c r="AB40" s="184"/>
      <c r="AC40" s="184"/>
      <c r="AD40" s="185"/>
      <c r="AE40" s="184"/>
      <c r="AF40" s="184"/>
      <c r="AG40" s="184"/>
      <c r="AH40" s="184"/>
      <c r="AI40" s="184"/>
      <c r="AJ40" s="184"/>
      <c r="AK40" s="184"/>
      <c r="AL40" s="184"/>
      <c r="AM40" s="185"/>
      <c r="AN40" s="184"/>
      <c r="AO40" s="184"/>
      <c r="AP40" s="184"/>
      <c r="AQ40" s="184"/>
      <c r="AR40" s="184"/>
      <c r="AS40" s="184"/>
      <c r="AT40" s="184"/>
      <c r="AU40" s="184"/>
      <c r="AV40" s="186"/>
      <c r="AW40" s="187"/>
      <c r="AX40" s="188"/>
      <c r="AY40" s="189"/>
      <c r="AZ40" s="190"/>
      <c r="BA40" s="191"/>
      <c r="BB40" s="192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3:16" ht="16.5" customHeight="1">
      <c r="C41" s="193"/>
      <c r="D41" s="193"/>
      <c r="E41" s="193"/>
      <c r="F41" s="193"/>
      <c r="G41" s="193"/>
      <c r="H41" s="193"/>
      <c r="I41" s="193"/>
      <c r="J41" s="193"/>
      <c r="K41" s="193"/>
      <c r="P41" s="115"/>
    </row>
    <row r="42" spans="3:16" ht="16.5" customHeight="1" thickBot="1">
      <c r="C42" s="193"/>
      <c r="D42" s="193"/>
      <c r="E42" s="193"/>
      <c r="F42" s="193"/>
      <c r="G42" s="193"/>
      <c r="H42" s="193"/>
      <c r="I42" s="193"/>
      <c r="J42" s="193"/>
      <c r="K42" s="193"/>
      <c r="P42" s="115"/>
    </row>
    <row r="43" spans="2:102" ht="16.5" customHeight="1">
      <c r="B43" s="90" t="str">
        <f>$C$6</f>
        <v>Chlapci 09-10</v>
      </c>
      <c r="C43" s="91">
        <v>1</v>
      </c>
      <c r="D43" s="91"/>
      <c r="E43" s="92"/>
      <c r="F43" s="92"/>
      <c r="G43" s="92"/>
      <c r="H43" s="92"/>
      <c r="I43" s="92"/>
      <c r="J43" s="92"/>
      <c r="K43" s="92"/>
      <c r="L43" s="93">
        <v>2</v>
      </c>
      <c r="M43" s="94"/>
      <c r="N43" s="92"/>
      <c r="O43" s="92"/>
      <c r="P43" s="92"/>
      <c r="Q43" s="92"/>
      <c r="R43" s="92"/>
      <c r="S43" s="92"/>
      <c r="T43" s="92"/>
      <c r="U43" s="93">
        <v>3</v>
      </c>
      <c r="V43" s="94"/>
      <c r="W43" s="95"/>
      <c r="X43" s="95"/>
      <c r="Y43" s="95"/>
      <c r="Z43" s="95"/>
      <c r="AA43" s="95"/>
      <c r="AB43" s="95"/>
      <c r="AC43" s="95"/>
      <c r="AD43" s="93">
        <v>4</v>
      </c>
      <c r="AE43" s="94"/>
      <c r="AF43" s="95"/>
      <c r="AG43" s="95"/>
      <c r="AH43" s="95"/>
      <c r="AI43" s="95"/>
      <c r="AJ43" s="95"/>
      <c r="AK43" s="95"/>
      <c r="AL43" s="95"/>
      <c r="AM43" s="93">
        <v>5</v>
      </c>
      <c r="AN43" s="94"/>
      <c r="AO43" s="95"/>
      <c r="AP43" s="95"/>
      <c r="AQ43" s="95"/>
      <c r="AR43" s="95"/>
      <c r="AS43" s="95"/>
      <c r="AT43" s="95"/>
      <c r="AU43" s="96"/>
      <c r="AV43" s="97"/>
      <c r="AW43" s="98"/>
      <c r="AX43" s="99"/>
      <c r="AY43" s="272"/>
      <c r="AZ43" s="272"/>
      <c r="BA43" s="273"/>
      <c r="BB43" s="274" t="s">
        <v>61</v>
      </c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</row>
    <row r="44" spans="2:102" ht="16.5" customHeight="1">
      <c r="B44" s="101" t="str">
        <f>'[1]Data-sk. B'!H8</f>
        <v>Skupina</v>
      </c>
      <c r="C44" s="277" t="str">
        <f>B48</f>
        <v>Fiala</v>
      </c>
      <c r="D44" s="278"/>
      <c r="E44" s="278"/>
      <c r="F44" s="278"/>
      <c r="G44" s="278"/>
      <c r="H44" s="278"/>
      <c r="I44" s="278"/>
      <c r="J44" s="278"/>
      <c r="K44" s="279"/>
      <c r="L44" s="280" t="str">
        <f>B53</f>
        <v>Buchálek</v>
      </c>
      <c r="M44" s="278"/>
      <c r="N44" s="278"/>
      <c r="O44" s="278"/>
      <c r="P44" s="278"/>
      <c r="Q44" s="278"/>
      <c r="R44" s="278"/>
      <c r="S44" s="278"/>
      <c r="T44" s="279"/>
      <c r="U44" s="280" t="str">
        <f>B58</f>
        <v>Puffr</v>
      </c>
      <c r="V44" s="278"/>
      <c r="W44" s="278"/>
      <c r="X44" s="278"/>
      <c r="Y44" s="278"/>
      <c r="Z44" s="278"/>
      <c r="AA44" s="278"/>
      <c r="AB44" s="278"/>
      <c r="AC44" s="279"/>
      <c r="AD44" s="280" t="str">
        <f>B63</f>
        <v>Sedláček</v>
      </c>
      <c r="AE44" s="278"/>
      <c r="AF44" s="278"/>
      <c r="AG44" s="278"/>
      <c r="AH44" s="278"/>
      <c r="AI44" s="278"/>
      <c r="AJ44" s="278"/>
      <c r="AK44" s="278"/>
      <c r="AL44" s="279"/>
      <c r="AM44" s="280" t="str">
        <f>B68</f>
        <v>Reittinger</v>
      </c>
      <c r="AN44" s="278"/>
      <c r="AO44" s="278"/>
      <c r="AP44" s="278"/>
      <c r="AQ44" s="278"/>
      <c r="AR44" s="278"/>
      <c r="AS44" s="278"/>
      <c r="AT44" s="278"/>
      <c r="AU44" s="281"/>
      <c r="AV44" s="282" t="s">
        <v>62</v>
      </c>
      <c r="AW44" s="278"/>
      <c r="AX44" s="281"/>
      <c r="AY44" s="283" t="s">
        <v>63</v>
      </c>
      <c r="AZ44" s="283"/>
      <c r="BA44" s="284"/>
      <c r="BB44" s="275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</row>
    <row r="45" spans="2:102" ht="16.5" customHeight="1" thickBot="1">
      <c r="B45" s="103" t="str">
        <f>'[1]Data-sk. B'!I8</f>
        <v>B</v>
      </c>
      <c r="C45" s="285" t="str">
        <f>B50</f>
        <v>David</v>
      </c>
      <c r="D45" s="270"/>
      <c r="E45" s="270"/>
      <c r="F45" s="270"/>
      <c r="G45" s="270"/>
      <c r="H45" s="270"/>
      <c r="I45" s="270"/>
      <c r="J45" s="270"/>
      <c r="K45" s="286"/>
      <c r="L45" s="287" t="str">
        <f>B55</f>
        <v>Adam</v>
      </c>
      <c r="M45" s="270"/>
      <c r="N45" s="270"/>
      <c r="O45" s="270"/>
      <c r="P45" s="270"/>
      <c r="Q45" s="270"/>
      <c r="R45" s="270"/>
      <c r="S45" s="270"/>
      <c r="T45" s="286"/>
      <c r="U45" s="287" t="str">
        <f>B60</f>
        <v>Matyáš</v>
      </c>
      <c r="V45" s="270"/>
      <c r="W45" s="270"/>
      <c r="X45" s="270"/>
      <c r="Y45" s="270"/>
      <c r="Z45" s="270"/>
      <c r="AA45" s="270"/>
      <c r="AB45" s="270"/>
      <c r="AC45" s="286"/>
      <c r="AD45" s="287" t="str">
        <f>B65</f>
        <v>Vít</v>
      </c>
      <c r="AE45" s="270"/>
      <c r="AF45" s="270"/>
      <c r="AG45" s="270"/>
      <c r="AH45" s="270"/>
      <c r="AI45" s="270"/>
      <c r="AJ45" s="270"/>
      <c r="AK45" s="270"/>
      <c r="AL45" s="286"/>
      <c r="AM45" s="287" t="str">
        <f>B70</f>
        <v>Filip</v>
      </c>
      <c r="AN45" s="270"/>
      <c r="AO45" s="270"/>
      <c r="AP45" s="270"/>
      <c r="AQ45" s="270"/>
      <c r="AR45" s="270"/>
      <c r="AS45" s="270"/>
      <c r="AT45" s="270"/>
      <c r="AU45" s="271"/>
      <c r="AV45" s="288" t="s">
        <v>64</v>
      </c>
      <c r="AW45" s="289"/>
      <c r="AX45" s="290"/>
      <c r="AY45" s="270" t="s">
        <v>65</v>
      </c>
      <c r="AZ45" s="270"/>
      <c r="BA45" s="271"/>
      <c r="BB45" s="276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</row>
    <row r="46" spans="2:102" ht="16.5" customHeight="1" hidden="1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6"/>
      <c r="M46" s="105"/>
      <c r="N46" s="105"/>
      <c r="O46" s="105"/>
      <c r="P46" s="105"/>
      <c r="Q46" s="105"/>
      <c r="R46" s="105"/>
      <c r="S46" s="105"/>
      <c r="T46" s="105"/>
      <c r="U46" s="106"/>
      <c r="V46" s="105"/>
      <c r="W46" s="105"/>
      <c r="X46" s="105"/>
      <c r="Y46" s="105"/>
      <c r="Z46" s="105"/>
      <c r="AA46" s="105"/>
      <c r="AB46" s="105"/>
      <c r="AC46" s="105"/>
      <c r="AD46" s="106"/>
      <c r="AE46" s="105"/>
      <c r="AF46" s="105"/>
      <c r="AG46" s="105"/>
      <c r="AH46" s="105"/>
      <c r="AI46" s="105"/>
      <c r="AJ46" s="105"/>
      <c r="AK46" s="105"/>
      <c r="AL46" s="105"/>
      <c r="AM46" s="106"/>
      <c r="AN46" s="105"/>
      <c r="AO46" s="105"/>
      <c r="AP46" s="105"/>
      <c r="AQ46" s="105"/>
      <c r="AR46" s="105"/>
      <c r="AS46" s="105"/>
      <c r="AT46" s="105"/>
      <c r="AU46" s="107"/>
      <c r="AV46" s="108"/>
      <c r="AW46" s="109"/>
      <c r="AX46" s="110"/>
      <c r="AY46" s="109"/>
      <c r="AZ46" s="109"/>
      <c r="BA46" s="110"/>
      <c r="BB46" s="111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</row>
    <row r="47" spans="2:102" ht="16.5" customHeight="1" thickTop="1">
      <c r="B47" s="112">
        <v>1</v>
      </c>
      <c r="C47" s="291"/>
      <c r="D47" s="292"/>
      <c r="E47" s="292"/>
      <c r="F47" s="292"/>
      <c r="G47" s="292"/>
      <c r="H47" s="292"/>
      <c r="I47" s="292"/>
      <c r="J47" s="292"/>
      <c r="K47" s="293"/>
      <c r="L47" s="113" t="str">
        <f>CONCATENATE($B47,"-",L$10)</f>
        <v>1-2</v>
      </c>
      <c r="M47" s="114"/>
      <c r="N47" s="115"/>
      <c r="O47" s="115"/>
      <c r="P47" s="115"/>
      <c r="Q47" s="115"/>
      <c r="R47" s="115"/>
      <c r="S47" s="115"/>
      <c r="T47" s="115"/>
      <c r="U47" s="113" t="str">
        <f>CONCATENATE($B47,"-",U$10)</f>
        <v>1-3</v>
      </c>
      <c r="V47" s="114"/>
      <c r="W47" s="115"/>
      <c r="X47" s="115"/>
      <c r="Y47" s="115"/>
      <c r="Z47" s="115"/>
      <c r="AA47" s="115"/>
      <c r="AB47" s="115"/>
      <c r="AC47" s="115"/>
      <c r="AD47" s="113" t="str">
        <f>CONCATENATE($B47,"-",AD$10)</f>
        <v>1-4</v>
      </c>
      <c r="AE47" s="114"/>
      <c r="AF47" s="115"/>
      <c r="AG47" s="115"/>
      <c r="AH47" s="115"/>
      <c r="AI47" s="115"/>
      <c r="AJ47" s="115"/>
      <c r="AK47" s="115"/>
      <c r="AL47" s="115"/>
      <c r="AM47" s="113" t="str">
        <f>CONCATENATE($B47,"-",AM$10)</f>
        <v>1-5</v>
      </c>
      <c r="AN47" s="114"/>
      <c r="AO47" s="115"/>
      <c r="AP47" s="115"/>
      <c r="AQ47" s="115"/>
      <c r="AR47" s="115"/>
      <c r="AS47" s="115"/>
      <c r="AT47" s="115"/>
      <c r="AU47" s="116"/>
      <c r="AV47" s="117">
        <f>AV48-AX48</f>
        <v>5</v>
      </c>
      <c r="AW47" s="118"/>
      <c r="AX47" s="119">
        <f>AV50-AX50</f>
        <v>47</v>
      </c>
      <c r="AY47" s="115"/>
      <c r="AZ47" s="115"/>
      <c r="BA47" s="120"/>
      <c r="BB47" s="300">
        <v>2</v>
      </c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</row>
    <row r="48" spans="2:102" ht="16.5" customHeight="1">
      <c r="B48" s="122" t="str">
        <f>VLOOKUP(B47,'[1]Data-sk. B'!$D$10:$I$16,5,0)</f>
        <v>Fiala</v>
      </c>
      <c r="C48" s="294"/>
      <c r="D48" s="295"/>
      <c r="E48" s="295"/>
      <c r="F48" s="295"/>
      <c r="G48" s="295"/>
      <c r="H48" s="295"/>
      <c r="I48" s="295"/>
      <c r="J48" s="295"/>
      <c r="K48" s="296"/>
      <c r="L48" s="123"/>
      <c r="M48" s="124"/>
      <c r="N48" s="125">
        <f>IF(L50&gt;N50,1,0)+IF(O50&gt;Q50,1,0)+IF(R50&gt;T50,1,0)</f>
        <v>2</v>
      </c>
      <c r="O48" s="126"/>
      <c r="P48" s="125" t="s">
        <v>40</v>
      </c>
      <c r="Q48" s="124"/>
      <c r="R48" s="125">
        <f>IF(L50&lt;N50,1,0)+IF(O50&lt;Q50,1,0)+IF(R50&lt;T50,1,0)</f>
        <v>0</v>
      </c>
      <c r="S48" s="124"/>
      <c r="T48" s="124"/>
      <c r="U48" s="123"/>
      <c r="V48" s="124"/>
      <c r="W48" s="125">
        <f>IF(U50&gt;W50,1,0)+IF(X50&gt;Z50,1,0)+IF(AA50&gt;AC50,1,0)</f>
        <v>1</v>
      </c>
      <c r="X48" s="126"/>
      <c r="Y48" s="125" t="s">
        <v>40</v>
      </c>
      <c r="Z48" s="124"/>
      <c r="AA48" s="125">
        <f>IF(U50&lt;W50,1,0)+IF(X50&lt;Z50,1,0)+IF(AA50&lt;AC50,1,0)</f>
        <v>2</v>
      </c>
      <c r="AB48" s="124"/>
      <c r="AC48" s="124"/>
      <c r="AD48" s="123"/>
      <c r="AE48" s="124"/>
      <c r="AF48" s="125">
        <f>IF(AD50&gt;AF50,1,0)+IF(AG50&gt;AI50,1,0)+IF(AJ50&gt;AL50,1,0)</f>
        <v>2</v>
      </c>
      <c r="AG48" s="126"/>
      <c r="AH48" s="125" t="s">
        <v>40</v>
      </c>
      <c r="AI48" s="124"/>
      <c r="AJ48" s="125">
        <f>IF(AD50&lt;AF50,1,0)+IF(AG50&lt;AI50,1,0)+IF(AJ50&lt;AL50,1,0)</f>
        <v>0</v>
      </c>
      <c r="AK48" s="124"/>
      <c r="AL48" s="124"/>
      <c r="AM48" s="123"/>
      <c r="AN48" s="124"/>
      <c r="AO48" s="125">
        <f>IF(AM50&gt;AO50,1,0)+IF(AP50&gt;AR50,1,0)+IF(AS50&gt;AU50,1,0)</f>
        <v>2</v>
      </c>
      <c r="AP48" s="126"/>
      <c r="AQ48" s="125" t="s">
        <v>40</v>
      </c>
      <c r="AR48" s="124"/>
      <c r="AS48" s="125">
        <f>IF(AM50&lt;AO50,1,0)+IF(AP50&lt;AR50,1,0)+IF(AS50&lt;AU50,1,0)</f>
        <v>0</v>
      </c>
      <c r="AT48" s="124"/>
      <c r="AU48" s="127"/>
      <c r="AV48" s="128">
        <f>_xlfn.SUMIFS(C48:AU48,$C$9:$AU$9,1)</f>
        <v>7</v>
      </c>
      <c r="AW48" s="124" t="s">
        <v>40</v>
      </c>
      <c r="AX48" s="129">
        <f>_xlfn.SUMIFS(C48:AU48,$C$9:$AU$9,0)</f>
        <v>2</v>
      </c>
      <c r="AY48" s="125">
        <f>_xlfn.SUMIFS(C49:AU49,$C$9:$AU$9,1)</f>
        <v>3</v>
      </c>
      <c r="AZ48" s="125" t="s">
        <v>40</v>
      </c>
      <c r="BA48" s="130">
        <f>_xlfn.SUMIFS(C49:AU49,$C$9:$AU$9,0)</f>
        <v>1</v>
      </c>
      <c r="BB48" s="301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2:102" ht="3" customHeight="1">
      <c r="B49" s="131"/>
      <c r="C49" s="294"/>
      <c r="D49" s="295"/>
      <c r="E49" s="295"/>
      <c r="F49" s="295"/>
      <c r="G49" s="295"/>
      <c r="H49" s="295"/>
      <c r="I49" s="295"/>
      <c r="J49" s="295"/>
      <c r="K49" s="296"/>
      <c r="L49" s="132"/>
      <c r="M49" s="133"/>
      <c r="N49" s="134">
        <f>IF(N48&gt;R48,1,0)+IF(AND(N48=R48,N48&gt;0),0.5,0)</f>
        <v>1</v>
      </c>
      <c r="O49" s="135"/>
      <c r="P49" s="135"/>
      <c r="Q49" s="114"/>
      <c r="R49" s="134">
        <f>IF(N48&lt;R48,1,0)+IF(AND(N48=R48,R48&gt;0),0.5,0)</f>
        <v>0</v>
      </c>
      <c r="S49" s="134"/>
      <c r="T49" s="133"/>
      <c r="U49" s="132"/>
      <c r="V49" s="133"/>
      <c r="W49" s="134">
        <f>IF(W48&gt;AA48,1,0)+IF(AND(W48=AA48,W48&gt;0),0.5,0)</f>
        <v>0</v>
      </c>
      <c r="X49" s="135"/>
      <c r="Y49" s="135"/>
      <c r="Z49" s="114"/>
      <c r="AA49" s="134">
        <f>IF(W48&lt;AA48,1,0)+IF(AND(W48=AA48,AA48&gt;0),0.5,0)</f>
        <v>1</v>
      </c>
      <c r="AB49" s="134"/>
      <c r="AC49" s="133"/>
      <c r="AD49" s="132"/>
      <c r="AE49" s="133"/>
      <c r="AF49" s="134">
        <f>IF(AF48&gt;AJ48,1,0)+IF(AND(AF48=AJ48,AF48&gt;0),0.5,0)</f>
        <v>1</v>
      </c>
      <c r="AG49" s="135"/>
      <c r="AH49" s="135"/>
      <c r="AI49" s="114"/>
      <c r="AJ49" s="134">
        <f>IF(AF48&lt;AJ48,1,0)+IF(AND(AF48=AJ48,AJ48&gt;0),0.5,0)</f>
        <v>0</v>
      </c>
      <c r="AK49" s="134"/>
      <c r="AL49" s="133"/>
      <c r="AM49" s="132"/>
      <c r="AN49" s="133"/>
      <c r="AO49" s="134">
        <f>IF(AO48&gt;AS48,1,0)+IF(AND(AO48=AS48,AO48&gt;0),0.5,0)</f>
        <v>1</v>
      </c>
      <c r="AP49" s="135"/>
      <c r="AQ49" s="135"/>
      <c r="AR49" s="114"/>
      <c r="AS49" s="134">
        <f>IF(AO48&lt;AS48,1,0)+IF(AND(AO48=AS48,AS48&gt;0),0.5,0)</f>
        <v>0</v>
      </c>
      <c r="AT49" s="134"/>
      <c r="AU49" s="136"/>
      <c r="AV49" s="137"/>
      <c r="AW49" s="138"/>
      <c r="AX49" s="139"/>
      <c r="AY49" s="140"/>
      <c r="AZ49" s="140"/>
      <c r="BA49" s="141"/>
      <c r="BB49" s="301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</row>
    <row r="50" spans="2:102" ht="16.5" customHeight="1">
      <c r="B50" s="142" t="str">
        <f>VLOOKUP(B47,'[1]Data-sk. B'!$D$10:$I$16,6,0)</f>
        <v>David</v>
      </c>
      <c r="C50" s="297"/>
      <c r="D50" s="298"/>
      <c r="E50" s="298"/>
      <c r="F50" s="298"/>
      <c r="G50" s="298"/>
      <c r="H50" s="298"/>
      <c r="I50" s="298"/>
      <c r="J50" s="298"/>
      <c r="K50" s="299"/>
      <c r="L50" s="143">
        <f>VLOOKUP($L47,'[1]Data-sk. B'!$B$20:$U$59,12,0)</f>
        <v>11</v>
      </c>
      <c r="M50" s="144" t="s">
        <v>40</v>
      </c>
      <c r="N50" s="145">
        <f>VLOOKUP($L47,'[1]Data-sk. B'!$B$20:$U$59,14,0)</f>
        <v>4</v>
      </c>
      <c r="O50" s="146">
        <f>VLOOKUP($L47,'[1]Data-sk. B'!$B$20:$U$59,15,0)</f>
        <v>11</v>
      </c>
      <c r="P50" s="144" t="s">
        <v>40</v>
      </c>
      <c r="Q50" s="145">
        <f>VLOOKUP($L47,'[1]Data-sk. B'!$B$20:$U$59,17,0)</f>
        <v>2</v>
      </c>
      <c r="R50" s="146">
        <f>VLOOKUP($L47,'[1]Data-sk. B'!$B$20:$U$59,18,0)</f>
        <v>0</v>
      </c>
      <c r="S50" s="144" t="s">
        <v>40</v>
      </c>
      <c r="T50" s="147">
        <f>VLOOKUP($L47,'[1]Data-sk. B'!$B$20:$U$59,20,0)</f>
        <v>0</v>
      </c>
      <c r="U50" s="143">
        <f>VLOOKUP($U47,'[1]Data-sk. B'!$B$20:$U$59,12,0)</f>
        <v>7</v>
      </c>
      <c r="V50" s="144" t="s">
        <v>40</v>
      </c>
      <c r="W50" s="145">
        <f>VLOOKUP($U47,'[1]Data-sk. B'!$B$20:$U$59,14,0)</f>
        <v>11</v>
      </c>
      <c r="X50" s="146">
        <f>VLOOKUP($U47,'[1]Data-sk. B'!$B$20:$U$59,15,0)</f>
        <v>11</v>
      </c>
      <c r="Y50" s="144" t="s">
        <v>40</v>
      </c>
      <c r="Z50" s="145">
        <f>VLOOKUP($U47,'[1]Data-sk. B'!$B$20:$U$59,17,0)</f>
        <v>9</v>
      </c>
      <c r="AA50" s="146">
        <f>VLOOKUP($U47,'[1]Data-sk. B'!$B$20:$U$59,18,0)</f>
        <v>6</v>
      </c>
      <c r="AB50" s="144" t="s">
        <v>40</v>
      </c>
      <c r="AC50" s="147">
        <f>VLOOKUP($U47,'[1]Data-sk. B'!$B$20:$U$59,20,0)</f>
        <v>11</v>
      </c>
      <c r="AD50" s="143">
        <f>VLOOKUP($AD47,'[1]Data-sk. B'!$B$20:$U$59,12,0)</f>
        <v>11</v>
      </c>
      <c r="AE50" s="144" t="s">
        <v>40</v>
      </c>
      <c r="AF50" s="145">
        <f>VLOOKUP($AD47,'[1]Data-sk. B'!$B$20:$U$59,14,0)</f>
        <v>1</v>
      </c>
      <c r="AG50" s="146">
        <f>VLOOKUP($AD47,'[1]Data-sk. B'!$B$20:$U$59,15,0)</f>
        <v>11</v>
      </c>
      <c r="AH50" s="144" t="s">
        <v>40</v>
      </c>
      <c r="AI50" s="145">
        <f>VLOOKUP($AD47,'[1]Data-sk. B'!$B$20:$U$59,17,0)</f>
        <v>0</v>
      </c>
      <c r="AJ50" s="146">
        <f>VLOOKUP($AD47,'[1]Data-sk. B'!$B$20:$U$59,18,0)</f>
        <v>0</v>
      </c>
      <c r="AK50" s="144" t="s">
        <v>40</v>
      </c>
      <c r="AL50" s="147">
        <f>VLOOKUP($AD47,'[1]Data-sk. B'!$B$20:$U$59,20,0)</f>
        <v>0</v>
      </c>
      <c r="AM50" s="143">
        <f>VLOOKUP($AM47,'[1]Data-sk. B'!$B$20:$U$59,12,0)</f>
        <v>11</v>
      </c>
      <c r="AN50" s="144" t="s">
        <v>40</v>
      </c>
      <c r="AO50" s="145">
        <f>VLOOKUP($AM47,'[1]Data-sk. B'!$B$20:$U$59,14,0)</f>
        <v>0</v>
      </c>
      <c r="AP50" s="146">
        <f>VLOOKUP($AM47,'[1]Data-sk. B'!$B$20:$U$59,15,0)</f>
        <v>11</v>
      </c>
      <c r="AQ50" s="144" t="s">
        <v>40</v>
      </c>
      <c r="AR50" s="145">
        <f>VLOOKUP($AM47,'[1]Data-sk. B'!$B$20:$U$59,17,0)</f>
        <v>5</v>
      </c>
      <c r="AS50" s="146">
        <f>VLOOKUP($AM47,'[1]Data-sk. B'!$B$20:$U$59,18,0)</f>
        <v>0</v>
      </c>
      <c r="AT50" s="144" t="s">
        <v>40</v>
      </c>
      <c r="AU50" s="148">
        <f>VLOOKUP($AM47,'[1]Data-sk. B'!$B$20:$U$59,20,0)</f>
        <v>0</v>
      </c>
      <c r="AV50" s="149">
        <f>_xlfn.SUMIFS(C50:AU50,$C$8:$AU$8,1)</f>
        <v>90</v>
      </c>
      <c r="AW50" s="150" t="s">
        <v>40</v>
      </c>
      <c r="AX50" s="151">
        <f>_xlfn.SUMIFS(C50:AU50,$C$8:$AU$8,0)</f>
        <v>43</v>
      </c>
      <c r="AY50" s="303">
        <f>AY48*$AY$10</f>
        <v>6</v>
      </c>
      <c r="AZ50" s="303"/>
      <c r="BA50" s="304"/>
      <c r="BB50" s="302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</row>
    <row r="51" spans="2:102" ht="16.5" customHeight="1" hidden="1">
      <c r="B51" s="14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4"/>
      <c r="N51" s="154"/>
      <c r="O51" s="154"/>
      <c r="P51" s="154"/>
      <c r="Q51" s="154"/>
      <c r="R51" s="154"/>
      <c r="S51" s="154"/>
      <c r="T51" s="154"/>
      <c r="U51" s="153"/>
      <c r="V51" s="154"/>
      <c r="W51" s="154"/>
      <c r="X51" s="154"/>
      <c r="Y51" s="154"/>
      <c r="Z51" s="154"/>
      <c r="AA51" s="154"/>
      <c r="AB51" s="154"/>
      <c r="AC51" s="154"/>
      <c r="AD51" s="153"/>
      <c r="AE51" s="154"/>
      <c r="AF51" s="154"/>
      <c r="AG51" s="154"/>
      <c r="AH51" s="154"/>
      <c r="AI51" s="154"/>
      <c r="AJ51" s="154"/>
      <c r="AK51" s="154"/>
      <c r="AL51" s="154"/>
      <c r="AM51" s="153"/>
      <c r="AN51" s="154"/>
      <c r="AO51" s="154"/>
      <c r="AP51" s="154"/>
      <c r="AQ51" s="154"/>
      <c r="AR51" s="154"/>
      <c r="AS51" s="154"/>
      <c r="AT51" s="154"/>
      <c r="AU51" s="155"/>
      <c r="AV51" s="156"/>
      <c r="AW51" s="157"/>
      <c r="AX51" s="158"/>
      <c r="AY51" s="157"/>
      <c r="AZ51" s="157"/>
      <c r="BA51" s="159"/>
      <c r="BB51" s="160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</row>
    <row r="52" spans="2:102" ht="16.5" customHeight="1">
      <c r="B52" s="161">
        <v>2</v>
      </c>
      <c r="C52" s="113"/>
      <c r="D52" s="114"/>
      <c r="E52" s="115"/>
      <c r="F52" s="115"/>
      <c r="G52" s="115"/>
      <c r="H52" s="115"/>
      <c r="I52" s="115"/>
      <c r="J52" s="115"/>
      <c r="K52" s="162"/>
      <c r="L52" s="305"/>
      <c r="M52" s="306"/>
      <c r="N52" s="306"/>
      <c r="O52" s="306"/>
      <c r="P52" s="306"/>
      <c r="Q52" s="306"/>
      <c r="R52" s="306"/>
      <c r="S52" s="306"/>
      <c r="T52" s="307"/>
      <c r="U52" s="113" t="str">
        <f>CONCATENATE($B52,"-",U$10)</f>
        <v>2-3</v>
      </c>
      <c r="V52" s="114"/>
      <c r="W52" s="115"/>
      <c r="X52" s="115"/>
      <c r="Y52" s="115"/>
      <c r="Z52" s="115"/>
      <c r="AA52" s="115"/>
      <c r="AB52" s="115"/>
      <c r="AC52" s="115"/>
      <c r="AD52" s="113" t="str">
        <f>CONCATENATE($B52,"-",AD$10)</f>
        <v>2-4</v>
      </c>
      <c r="AE52" s="114"/>
      <c r="AF52" s="115"/>
      <c r="AG52" s="115"/>
      <c r="AH52" s="115"/>
      <c r="AI52" s="115"/>
      <c r="AJ52" s="115"/>
      <c r="AK52" s="115"/>
      <c r="AL52" s="115"/>
      <c r="AM52" s="113" t="str">
        <f>CONCATENATE($B52,"-",AM$10)</f>
        <v>2-5</v>
      </c>
      <c r="AN52" s="114"/>
      <c r="AO52" s="115"/>
      <c r="AP52" s="115"/>
      <c r="AQ52" s="115"/>
      <c r="AR52" s="115"/>
      <c r="AS52" s="115"/>
      <c r="AT52" s="115"/>
      <c r="AU52" s="116"/>
      <c r="AV52" s="117">
        <f>AV53-AX53</f>
        <v>-3</v>
      </c>
      <c r="AW52" s="118"/>
      <c r="AX52" s="119">
        <f>AV55-AX55</f>
        <v>-15</v>
      </c>
      <c r="AY52" s="163"/>
      <c r="AZ52" s="163"/>
      <c r="BA52" s="127"/>
      <c r="BB52" s="310">
        <v>4</v>
      </c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</row>
    <row r="53" spans="2:102" ht="16.5" customHeight="1">
      <c r="B53" s="122" t="str">
        <f>VLOOKUP(B52,'[1]Data-sk. B'!$D$10:$I$16,5,0)</f>
        <v>Buchálek</v>
      </c>
      <c r="C53" s="123"/>
      <c r="D53" s="124"/>
      <c r="E53" s="125">
        <f>R48</f>
        <v>0</v>
      </c>
      <c r="F53" s="126"/>
      <c r="G53" s="125" t="s">
        <v>40</v>
      </c>
      <c r="H53" s="124"/>
      <c r="I53" s="125">
        <f>N48</f>
        <v>2</v>
      </c>
      <c r="J53" s="124"/>
      <c r="K53" s="164"/>
      <c r="L53" s="308"/>
      <c r="M53" s="295"/>
      <c r="N53" s="295"/>
      <c r="O53" s="295"/>
      <c r="P53" s="295"/>
      <c r="Q53" s="295"/>
      <c r="R53" s="295"/>
      <c r="S53" s="295"/>
      <c r="T53" s="296"/>
      <c r="U53" s="123"/>
      <c r="V53" s="124"/>
      <c r="W53" s="125">
        <f>IF(U55&gt;W55,1,0)+IF(X55&gt;Z55,1,0)+IF(AA55&gt;AC55,1,0)</f>
        <v>0</v>
      </c>
      <c r="X53" s="126"/>
      <c r="Y53" s="125" t="s">
        <v>40</v>
      </c>
      <c r="Z53" s="124"/>
      <c r="AA53" s="125">
        <f>IF(U55&lt;W55,1,0)+IF(X55&lt;Z55,1,0)+IF(AA55&lt;AC55,1,0)</f>
        <v>2</v>
      </c>
      <c r="AB53" s="124"/>
      <c r="AC53" s="124"/>
      <c r="AD53" s="123"/>
      <c r="AE53" s="124"/>
      <c r="AF53" s="125">
        <f>IF(AD55&gt;AF55,1,0)+IF(AG55&gt;AI55,1,0)+IF(AJ55&gt;AL55,1,0)</f>
        <v>2</v>
      </c>
      <c r="AG53" s="126"/>
      <c r="AH53" s="125" t="s">
        <v>40</v>
      </c>
      <c r="AI53" s="124"/>
      <c r="AJ53" s="125">
        <f>IF(AD55&lt;AF55,1,0)+IF(AG55&lt;AI55,1,0)+IF(AJ55&lt;AL55,1,0)</f>
        <v>0</v>
      </c>
      <c r="AK53" s="124"/>
      <c r="AL53" s="124"/>
      <c r="AM53" s="123"/>
      <c r="AN53" s="124"/>
      <c r="AO53" s="125">
        <f>IF(AM55&gt;AO55,1,0)+IF(AP55&gt;AR55,1,0)+IF(AS55&gt;AU55,1,0)</f>
        <v>1</v>
      </c>
      <c r="AP53" s="126"/>
      <c r="AQ53" s="125" t="s">
        <v>40</v>
      </c>
      <c r="AR53" s="124"/>
      <c r="AS53" s="125">
        <f>IF(AM55&lt;AO55,1,0)+IF(AP55&lt;AR55,1,0)+IF(AS55&lt;AU55,1,0)</f>
        <v>2</v>
      </c>
      <c r="AT53" s="124"/>
      <c r="AU53" s="127"/>
      <c r="AV53" s="128">
        <f>_xlfn.SUMIFS(C53:AU53,$C$9:$AU$9,1)</f>
        <v>3</v>
      </c>
      <c r="AW53" s="124" t="s">
        <v>40</v>
      </c>
      <c r="AX53" s="129">
        <f>_xlfn.SUMIFS(C53:AU53,$C$9:$AU$9,0)</f>
        <v>6</v>
      </c>
      <c r="AY53" s="125">
        <f>_xlfn.SUMIFS(C54:AU54,$C$9:$AU$9,1)</f>
        <v>1</v>
      </c>
      <c r="AZ53" s="125" t="s">
        <v>40</v>
      </c>
      <c r="BA53" s="130">
        <f>_xlfn.SUMIFS(C54:AU54,$C$9:$AU$9,0)</f>
        <v>3</v>
      </c>
      <c r="BB53" s="301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</row>
    <row r="54" spans="2:102" ht="3" customHeight="1">
      <c r="B54" s="131"/>
      <c r="C54" s="132"/>
      <c r="D54" s="133"/>
      <c r="E54" s="134">
        <f>IF(E53&gt;I53,1,0)+IF(AND(E53=I53,E53&gt;0),0.5,0)</f>
        <v>0</v>
      </c>
      <c r="F54" s="135"/>
      <c r="G54" s="135"/>
      <c r="H54" s="114"/>
      <c r="I54" s="134">
        <f>IF(E53&lt;I53,1,0)+IF(AND(E53=I53,I53&gt;0),0.5,0)</f>
        <v>1</v>
      </c>
      <c r="J54" s="134"/>
      <c r="K54" s="165"/>
      <c r="L54" s="308"/>
      <c r="M54" s="295"/>
      <c r="N54" s="295"/>
      <c r="O54" s="295"/>
      <c r="P54" s="295"/>
      <c r="Q54" s="295"/>
      <c r="R54" s="295"/>
      <c r="S54" s="295"/>
      <c r="T54" s="296"/>
      <c r="U54" s="132"/>
      <c r="V54" s="133"/>
      <c r="W54" s="134">
        <f>IF(W53&gt;AA53,1,0)+IF(AND(W53=AA53,W53&gt;0),0.5,0)</f>
        <v>0</v>
      </c>
      <c r="X54" s="135"/>
      <c r="Y54" s="135"/>
      <c r="Z54" s="114"/>
      <c r="AA54" s="134">
        <f>IF(W53&lt;AA53,1,0)+IF(AND(W53=AA53,AA53&gt;0),0.5,0)</f>
        <v>1</v>
      </c>
      <c r="AB54" s="134"/>
      <c r="AC54" s="133"/>
      <c r="AD54" s="132"/>
      <c r="AE54" s="133"/>
      <c r="AF54" s="134">
        <f>IF(AF53&gt;AJ53,1,0)+IF(AND(AF53=AJ53,AF53&gt;0),0.5,0)</f>
        <v>1</v>
      </c>
      <c r="AG54" s="135"/>
      <c r="AH54" s="135"/>
      <c r="AI54" s="114"/>
      <c r="AJ54" s="134">
        <f>IF(AF53&lt;AJ53,1,0)+IF(AND(AF53=AJ53,AJ53&gt;0),0.5,0)</f>
        <v>0</v>
      </c>
      <c r="AK54" s="134"/>
      <c r="AL54" s="133"/>
      <c r="AM54" s="132"/>
      <c r="AN54" s="133"/>
      <c r="AO54" s="134">
        <f>IF(AO53&gt;AS53,1,0)+IF(AND(AO53=AS53,AO53&gt;0),0.5,0)</f>
        <v>0</v>
      </c>
      <c r="AP54" s="135"/>
      <c r="AQ54" s="135"/>
      <c r="AR54" s="114"/>
      <c r="AS54" s="134">
        <f>IF(AO53&lt;AS53,1,0)+IF(AND(AO53=AS53,AS53&gt;0),0.5,0)</f>
        <v>1</v>
      </c>
      <c r="AT54" s="134"/>
      <c r="AU54" s="136"/>
      <c r="AV54" s="166"/>
      <c r="AW54" s="167"/>
      <c r="AX54" s="168"/>
      <c r="AY54" s="140"/>
      <c r="AZ54" s="140"/>
      <c r="BA54" s="141"/>
      <c r="BB54" s="301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</row>
    <row r="55" spans="2:102" ht="16.5" customHeight="1">
      <c r="B55" s="142" t="str">
        <f>VLOOKUP(B52,'[1]Data-sk. B'!$D$10:$I$16,6,0)</f>
        <v>Adam</v>
      </c>
      <c r="C55" s="143">
        <f>N50</f>
        <v>4</v>
      </c>
      <c r="D55" s="144" t="s">
        <v>40</v>
      </c>
      <c r="E55" s="145">
        <f>L50</f>
        <v>11</v>
      </c>
      <c r="F55" s="146">
        <f>Q50</f>
        <v>2</v>
      </c>
      <c r="G55" s="144" t="s">
        <v>40</v>
      </c>
      <c r="H55" s="145">
        <f>O50</f>
        <v>11</v>
      </c>
      <c r="I55" s="146">
        <f>T50</f>
        <v>0</v>
      </c>
      <c r="J55" s="144" t="s">
        <v>40</v>
      </c>
      <c r="K55" s="147">
        <f>R50</f>
        <v>0</v>
      </c>
      <c r="L55" s="309"/>
      <c r="M55" s="298"/>
      <c r="N55" s="298"/>
      <c r="O55" s="298"/>
      <c r="P55" s="298"/>
      <c r="Q55" s="298"/>
      <c r="R55" s="298"/>
      <c r="S55" s="298"/>
      <c r="T55" s="299"/>
      <c r="U55" s="143">
        <f>VLOOKUP($U52,'[1]Data-sk. B'!$B$20:$U$59,12,0)</f>
        <v>7</v>
      </c>
      <c r="V55" s="144" t="s">
        <v>40</v>
      </c>
      <c r="W55" s="145">
        <f>VLOOKUP($U52,'[1]Data-sk. B'!$B$20:$U$59,14,0)</f>
        <v>11</v>
      </c>
      <c r="X55" s="146">
        <f>VLOOKUP($U52,'[1]Data-sk. B'!$B$20:$U$59,15,0)</f>
        <v>8</v>
      </c>
      <c r="Y55" s="144" t="s">
        <v>40</v>
      </c>
      <c r="Z55" s="145">
        <f>VLOOKUP($U52,'[1]Data-sk. B'!$B$20:$U$59,17,0)</f>
        <v>11</v>
      </c>
      <c r="AA55" s="146">
        <f>VLOOKUP($U52,'[1]Data-sk. B'!$B$20:$U$59,18,0)</f>
        <v>0</v>
      </c>
      <c r="AB55" s="144" t="s">
        <v>40</v>
      </c>
      <c r="AC55" s="147">
        <f>VLOOKUP($U52,'[1]Data-sk. B'!$B$20:$U$59,20,0)</f>
        <v>0</v>
      </c>
      <c r="AD55" s="143">
        <f>VLOOKUP($AD52,'[1]Data-sk. B'!$B$20:$U$59,12,0)</f>
        <v>11</v>
      </c>
      <c r="AE55" s="144" t="s">
        <v>40</v>
      </c>
      <c r="AF55" s="145">
        <f>VLOOKUP($AD52,'[1]Data-sk. B'!$B$20:$U$59,14,0)</f>
        <v>3</v>
      </c>
      <c r="AG55" s="146">
        <f>VLOOKUP($AD52,'[1]Data-sk. B'!$B$20:$U$59,15,0)</f>
        <v>11</v>
      </c>
      <c r="AH55" s="144" t="s">
        <v>40</v>
      </c>
      <c r="AI55" s="145">
        <f>VLOOKUP($AD52,'[1]Data-sk. B'!$B$20:$U$59,17,0)</f>
        <v>5</v>
      </c>
      <c r="AJ55" s="146">
        <f>VLOOKUP($AD52,'[1]Data-sk. B'!$B$20:$U$59,18,0)</f>
        <v>0</v>
      </c>
      <c r="AK55" s="144" t="s">
        <v>40</v>
      </c>
      <c r="AL55" s="147">
        <f>VLOOKUP($AD52,'[1]Data-sk. B'!$B$20:$U$59,20,0)</f>
        <v>0</v>
      </c>
      <c r="AM55" s="143">
        <f>VLOOKUP($AM52,'[1]Data-sk. B'!$B$20:$U$59,12,0)</f>
        <v>11</v>
      </c>
      <c r="AN55" s="144" t="s">
        <v>40</v>
      </c>
      <c r="AO55" s="145">
        <f>VLOOKUP($AM52,'[1]Data-sk. B'!$B$20:$U$59,14,0)</f>
        <v>9</v>
      </c>
      <c r="AP55" s="146">
        <f>VLOOKUP($AM52,'[1]Data-sk. B'!$B$20:$U$59,15,0)</f>
        <v>7</v>
      </c>
      <c r="AQ55" s="144" t="s">
        <v>40</v>
      </c>
      <c r="AR55" s="145">
        <f>VLOOKUP($AM52,'[1]Data-sk. B'!$B$20:$U$59,17,0)</f>
        <v>11</v>
      </c>
      <c r="AS55" s="146">
        <f>VLOOKUP($AM52,'[1]Data-sk. B'!$B$20:$U$59,18,0)</f>
        <v>7</v>
      </c>
      <c r="AT55" s="144" t="s">
        <v>40</v>
      </c>
      <c r="AU55" s="148">
        <f>VLOOKUP($AM52,'[1]Data-sk. B'!$B$20:$U$59,20,0)</f>
        <v>11</v>
      </c>
      <c r="AV55" s="149">
        <f>_xlfn.SUMIFS(C55:AU55,$C$8:$AU$8,1)</f>
        <v>68</v>
      </c>
      <c r="AW55" s="150" t="s">
        <v>40</v>
      </c>
      <c r="AX55" s="151">
        <f>_xlfn.SUMIFS(C55:AU55,$C$8:$AU$8,0)</f>
        <v>83</v>
      </c>
      <c r="AY55" s="303">
        <f>AY53*$AY$10</f>
        <v>2</v>
      </c>
      <c r="AZ55" s="303"/>
      <c r="BA55" s="304"/>
      <c r="BB55" s="302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</row>
    <row r="56" spans="2:102" ht="16.5" customHeight="1" hidden="1">
      <c r="B56" s="142"/>
      <c r="C56" s="169"/>
      <c r="D56" s="169"/>
      <c r="E56" s="169"/>
      <c r="F56" s="169"/>
      <c r="G56" s="154"/>
      <c r="H56" s="169"/>
      <c r="I56" s="169"/>
      <c r="J56" s="169"/>
      <c r="K56" s="170"/>
      <c r="L56" s="152"/>
      <c r="M56" s="152"/>
      <c r="N56" s="152"/>
      <c r="O56" s="152"/>
      <c r="P56" s="152"/>
      <c r="Q56" s="152"/>
      <c r="R56" s="152"/>
      <c r="S56" s="152"/>
      <c r="T56" s="152"/>
      <c r="U56" s="153"/>
      <c r="V56" s="154"/>
      <c r="W56" s="154"/>
      <c r="X56" s="154"/>
      <c r="Y56" s="154"/>
      <c r="Z56" s="154"/>
      <c r="AA56" s="154"/>
      <c r="AB56" s="154"/>
      <c r="AC56" s="154"/>
      <c r="AD56" s="153"/>
      <c r="AE56" s="154"/>
      <c r="AF56" s="154"/>
      <c r="AG56" s="154"/>
      <c r="AH56" s="154"/>
      <c r="AI56" s="154"/>
      <c r="AJ56" s="154"/>
      <c r="AK56" s="154"/>
      <c r="AL56" s="154"/>
      <c r="AM56" s="153"/>
      <c r="AN56" s="154"/>
      <c r="AO56" s="154"/>
      <c r="AP56" s="154"/>
      <c r="AQ56" s="154"/>
      <c r="AR56" s="154"/>
      <c r="AS56" s="154"/>
      <c r="AT56" s="154"/>
      <c r="AU56" s="155"/>
      <c r="AV56" s="156"/>
      <c r="AW56" s="157"/>
      <c r="AX56" s="158"/>
      <c r="AY56" s="171"/>
      <c r="AZ56" s="171"/>
      <c r="BA56" s="172"/>
      <c r="BB56" s="160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</row>
    <row r="57" spans="2:102" ht="16.5" customHeight="1">
      <c r="B57" s="161">
        <v>3</v>
      </c>
      <c r="C57" s="113"/>
      <c r="D57" s="114"/>
      <c r="E57" s="115"/>
      <c r="F57" s="115"/>
      <c r="G57" s="115"/>
      <c r="H57" s="115"/>
      <c r="I57" s="115"/>
      <c r="J57" s="115"/>
      <c r="K57" s="115"/>
      <c r="L57" s="113"/>
      <c r="M57" s="114"/>
      <c r="N57" s="115"/>
      <c r="O57" s="115"/>
      <c r="P57" s="115"/>
      <c r="Q57" s="115"/>
      <c r="R57" s="115"/>
      <c r="S57" s="115"/>
      <c r="T57" s="162"/>
      <c r="U57" s="305"/>
      <c r="V57" s="306"/>
      <c r="W57" s="306"/>
      <c r="X57" s="306"/>
      <c r="Y57" s="306"/>
      <c r="Z57" s="306"/>
      <c r="AA57" s="306"/>
      <c r="AB57" s="306"/>
      <c r="AC57" s="307"/>
      <c r="AD57" s="113" t="str">
        <f>CONCATENATE($B57,"-",AD$10)</f>
        <v>3-4</v>
      </c>
      <c r="AE57" s="114"/>
      <c r="AF57" s="115"/>
      <c r="AG57" s="115"/>
      <c r="AH57" s="115"/>
      <c r="AI57" s="115"/>
      <c r="AJ57" s="115"/>
      <c r="AK57" s="115"/>
      <c r="AL57" s="115"/>
      <c r="AM57" s="113" t="str">
        <f>CONCATENATE($B57,"-",AM$10)</f>
        <v>3-5</v>
      </c>
      <c r="AN57" s="114"/>
      <c r="AO57" s="115"/>
      <c r="AP57" s="115"/>
      <c r="AQ57" s="115"/>
      <c r="AR57" s="115"/>
      <c r="AS57" s="115"/>
      <c r="AT57" s="115"/>
      <c r="AU57" s="116"/>
      <c r="AV57" s="117">
        <f>AV58-AX58</f>
        <v>7</v>
      </c>
      <c r="AW57" s="118"/>
      <c r="AX57" s="119">
        <f>AV60-AX60</f>
        <v>48</v>
      </c>
      <c r="AY57" s="163"/>
      <c r="AZ57" s="163"/>
      <c r="BA57" s="127"/>
      <c r="BB57" s="310">
        <v>1</v>
      </c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</row>
    <row r="58" spans="2:102" ht="16.5" customHeight="1">
      <c r="B58" s="122" t="str">
        <f>VLOOKUP(B57,'[1]Data-sk. B'!$D$10:$I$16,5,0)</f>
        <v>Puffr</v>
      </c>
      <c r="C58" s="123"/>
      <c r="D58" s="124"/>
      <c r="E58" s="125">
        <f>AA48</f>
        <v>2</v>
      </c>
      <c r="F58" s="126"/>
      <c r="G58" s="125" t="s">
        <v>40</v>
      </c>
      <c r="H58" s="124"/>
      <c r="I58" s="125">
        <f>W48</f>
        <v>1</v>
      </c>
      <c r="J58" s="124"/>
      <c r="K58" s="124"/>
      <c r="L58" s="123"/>
      <c r="M58" s="124"/>
      <c r="N58" s="125">
        <f>AA53</f>
        <v>2</v>
      </c>
      <c r="O58" s="126"/>
      <c r="P58" s="125" t="s">
        <v>40</v>
      </c>
      <c r="Q58" s="124"/>
      <c r="R58" s="125">
        <f>W53</f>
        <v>0</v>
      </c>
      <c r="S58" s="124"/>
      <c r="T58" s="164"/>
      <c r="U58" s="308"/>
      <c r="V58" s="295"/>
      <c r="W58" s="295"/>
      <c r="X58" s="295"/>
      <c r="Y58" s="295"/>
      <c r="Z58" s="295"/>
      <c r="AA58" s="295"/>
      <c r="AB58" s="295"/>
      <c r="AC58" s="296"/>
      <c r="AD58" s="123"/>
      <c r="AE58" s="124"/>
      <c r="AF58" s="125">
        <f>IF(AD60&gt;AF60,1,0)+IF(AG60&gt;AI60,1,0)+IF(AJ60&gt;AL60,1,0)</f>
        <v>2</v>
      </c>
      <c r="AG58" s="126"/>
      <c r="AH58" s="125" t="s">
        <v>40</v>
      </c>
      <c r="AI58" s="124"/>
      <c r="AJ58" s="125">
        <f>IF(AD60&lt;AF60,1,0)+IF(AG60&lt;AI60,1,0)+IF(AJ60&lt;AL60,1,0)</f>
        <v>0</v>
      </c>
      <c r="AK58" s="124"/>
      <c r="AL58" s="124"/>
      <c r="AM58" s="123"/>
      <c r="AN58" s="124"/>
      <c r="AO58" s="125">
        <f>IF(AM60&gt;AO60,1,0)+IF(AP60&gt;AR60,1,0)+IF(AS60&gt;AU60,1,0)</f>
        <v>2</v>
      </c>
      <c r="AP58" s="126"/>
      <c r="AQ58" s="125" t="s">
        <v>40</v>
      </c>
      <c r="AR58" s="124"/>
      <c r="AS58" s="125">
        <f>IF(AM60&lt;AO60,1,0)+IF(AP60&lt;AR60,1,0)+IF(AS60&lt;AU60,1,0)</f>
        <v>0</v>
      </c>
      <c r="AT58" s="124"/>
      <c r="AU58" s="127"/>
      <c r="AV58" s="128">
        <f>_xlfn.SUMIFS(C58:AU58,$C$9:$AU$9,1)</f>
        <v>8</v>
      </c>
      <c r="AW58" s="124" t="s">
        <v>40</v>
      </c>
      <c r="AX58" s="129">
        <f>_xlfn.SUMIFS(C58:AU58,$C$9:$AU$9,0)</f>
        <v>1</v>
      </c>
      <c r="AY58" s="173">
        <f>_xlfn.SUMIFS(C59:AU59,$C$9:$AU$9,1)</f>
        <v>4</v>
      </c>
      <c r="AZ58" s="125" t="s">
        <v>40</v>
      </c>
      <c r="BA58" s="130">
        <f>_xlfn.SUMIFS(C59:AU59,$C$9:$AU$9,0)</f>
        <v>0</v>
      </c>
      <c r="BB58" s="301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</row>
    <row r="59" spans="2:102" ht="3" customHeight="1">
      <c r="B59" s="131"/>
      <c r="C59" s="132"/>
      <c r="D59" s="133"/>
      <c r="E59" s="134">
        <f>IF(E58&gt;I58,1,0)+IF(AND(E58=I58,E58&gt;0),0.5,0)</f>
        <v>1</v>
      </c>
      <c r="F59" s="135"/>
      <c r="G59" s="135"/>
      <c r="H59" s="114"/>
      <c r="I59" s="134">
        <f>IF(E58&lt;I58,1,0)+IF(AND(E58=I58,I58&gt;0),0.5,0)</f>
        <v>0</v>
      </c>
      <c r="J59" s="134"/>
      <c r="K59" s="133"/>
      <c r="L59" s="132"/>
      <c r="M59" s="133"/>
      <c r="N59" s="134">
        <f>IF(N58&gt;R58,1,0)+IF(AND(N58=R58,N58&gt;0),0.5,0)</f>
        <v>1</v>
      </c>
      <c r="O59" s="135"/>
      <c r="P59" s="135"/>
      <c r="Q59" s="114"/>
      <c r="R59" s="134">
        <f>IF(N58&lt;R58,1,0)+IF(AND(N58=R58,R58&gt;0),0.5,0)</f>
        <v>0</v>
      </c>
      <c r="S59" s="134"/>
      <c r="T59" s="165"/>
      <c r="U59" s="308"/>
      <c r="V59" s="295"/>
      <c r="W59" s="295"/>
      <c r="X59" s="295"/>
      <c r="Y59" s="295"/>
      <c r="Z59" s="295"/>
      <c r="AA59" s="295"/>
      <c r="AB59" s="295"/>
      <c r="AC59" s="296"/>
      <c r="AD59" s="132"/>
      <c r="AE59" s="133"/>
      <c r="AF59" s="134">
        <f>IF(AF58&gt;AJ58,1,0)+IF(AND(AF58=AJ58,AF58&gt;0),0.5,0)</f>
        <v>1</v>
      </c>
      <c r="AG59" s="135"/>
      <c r="AH59" s="135"/>
      <c r="AI59" s="114"/>
      <c r="AJ59" s="134">
        <f>IF(AF58&lt;AJ58,1,0)+IF(AND(AF58=AJ58,AJ58&gt;0),0.5,0)</f>
        <v>0</v>
      </c>
      <c r="AK59" s="134"/>
      <c r="AL59" s="133"/>
      <c r="AM59" s="132"/>
      <c r="AN59" s="133"/>
      <c r="AO59" s="134">
        <f>IF(AO58&gt;AS58,1,0)+IF(AND(AO58=AS58,AO58&gt;0),0.5,0)</f>
        <v>1</v>
      </c>
      <c r="AP59" s="135"/>
      <c r="AQ59" s="135"/>
      <c r="AR59" s="114"/>
      <c r="AS59" s="134">
        <f>IF(AO58&lt;AS58,1,0)+IF(AND(AO58=AS58,AS58&gt;0),0.5,0)</f>
        <v>0</v>
      </c>
      <c r="AT59" s="134"/>
      <c r="AU59" s="136"/>
      <c r="AV59" s="137"/>
      <c r="AW59" s="138"/>
      <c r="AX59" s="139"/>
      <c r="AY59" s="140"/>
      <c r="AZ59" s="140"/>
      <c r="BA59" s="141"/>
      <c r="BB59" s="301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</row>
    <row r="60" spans="2:102" ht="16.5" customHeight="1">
      <c r="B60" s="142" t="str">
        <f>VLOOKUP(B57,'[1]Data-sk. B'!$D$10:$I$16,6,0)</f>
        <v>Matyáš</v>
      </c>
      <c r="C60" s="143">
        <f>W50</f>
        <v>11</v>
      </c>
      <c r="D60" s="144" t="s">
        <v>40</v>
      </c>
      <c r="E60" s="145">
        <f>U50</f>
        <v>7</v>
      </c>
      <c r="F60" s="146">
        <f>Z50</f>
        <v>9</v>
      </c>
      <c r="G60" s="144" t="s">
        <v>40</v>
      </c>
      <c r="H60" s="145">
        <f>X50</f>
        <v>11</v>
      </c>
      <c r="I60" s="146">
        <f>AC50</f>
        <v>11</v>
      </c>
      <c r="J60" s="144" t="s">
        <v>40</v>
      </c>
      <c r="K60" s="147">
        <f>AA50</f>
        <v>6</v>
      </c>
      <c r="L60" s="143">
        <f>W55</f>
        <v>11</v>
      </c>
      <c r="M60" s="144" t="s">
        <v>40</v>
      </c>
      <c r="N60" s="145">
        <f>U55</f>
        <v>7</v>
      </c>
      <c r="O60" s="146">
        <f>Z55</f>
        <v>11</v>
      </c>
      <c r="P60" s="144" t="s">
        <v>40</v>
      </c>
      <c r="Q60" s="145">
        <f>X55</f>
        <v>8</v>
      </c>
      <c r="R60" s="146">
        <f>AC55</f>
        <v>0</v>
      </c>
      <c r="S60" s="144" t="s">
        <v>40</v>
      </c>
      <c r="T60" s="147">
        <f>AA55</f>
        <v>0</v>
      </c>
      <c r="U60" s="309"/>
      <c r="V60" s="298"/>
      <c r="W60" s="298"/>
      <c r="X60" s="298"/>
      <c r="Y60" s="298"/>
      <c r="Z60" s="298"/>
      <c r="AA60" s="298"/>
      <c r="AB60" s="298"/>
      <c r="AC60" s="299"/>
      <c r="AD60" s="143">
        <f>VLOOKUP($AD57,'[1]Data-sk. B'!$B$20:$U$59,12,0)</f>
        <v>11</v>
      </c>
      <c r="AE60" s="144" t="s">
        <v>40</v>
      </c>
      <c r="AF60" s="145">
        <f>VLOOKUP($AD57,'[1]Data-sk. B'!$B$20:$U$59,14,0)</f>
        <v>0</v>
      </c>
      <c r="AG60" s="146">
        <f>VLOOKUP($AD57,'[1]Data-sk. B'!$B$20:$U$59,15,0)</f>
        <v>11</v>
      </c>
      <c r="AH60" s="144" t="s">
        <v>40</v>
      </c>
      <c r="AI60" s="145">
        <f>VLOOKUP($AD57,'[1]Data-sk. B'!$B$20:$U$59,17,0)</f>
        <v>1</v>
      </c>
      <c r="AJ60" s="146">
        <f>VLOOKUP($AD57,'[1]Data-sk. B'!$B$20:$U$59,18,0)</f>
        <v>0</v>
      </c>
      <c r="AK60" s="144" t="s">
        <v>40</v>
      </c>
      <c r="AL60" s="147">
        <f>VLOOKUP($AD57,'[1]Data-sk. B'!$B$20:$U$59,20,0)</f>
        <v>0</v>
      </c>
      <c r="AM60" s="143">
        <f>VLOOKUP($AM57,'[1]Data-sk. B'!$B$20:$U$59,12,0)</f>
        <v>11</v>
      </c>
      <c r="AN60" s="144" t="s">
        <v>40</v>
      </c>
      <c r="AO60" s="145">
        <f>VLOOKUP($AM57,'[1]Data-sk. B'!$B$20:$U$59,14,0)</f>
        <v>3</v>
      </c>
      <c r="AP60" s="146">
        <f>VLOOKUP($AM57,'[1]Data-sk. B'!$B$20:$U$59,15,0)</f>
        <v>11</v>
      </c>
      <c r="AQ60" s="144" t="s">
        <v>40</v>
      </c>
      <c r="AR60" s="145">
        <f>VLOOKUP($AM57,'[1]Data-sk. B'!$B$20:$U$59,17,0)</f>
        <v>6</v>
      </c>
      <c r="AS60" s="146">
        <f>VLOOKUP($AM57,'[1]Data-sk. B'!$B$20:$U$59,18,0)</f>
        <v>0</v>
      </c>
      <c r="AT60" s="144" t="s">
        <v>40</v>
      </c>
      <c r="AU60" s="148">
        <f>VLOOKUP($AM57,'[1]Data-sk. B'!$B$20:$U$59,20,0)</f>
        <v>0</v>
      </c>
      <c r="AV60" s="149">
        <f>_xlfn.SUMIFS(C60:AU60,$C$8:$AU$8,1)</f>
        <v>97</v>
      </c>
      <c r="AW60" s="150" t="s">
        <v>40</v>
      </c>
      <c r="AX60" s="151">
        <f>_xlfn.SUMIFS(C60:AU60,$C$8:$AU$8,0)</f>
        <v>49</v>
      </c>
      <c r="AY60" s="303">
        <f>AY58*$AY$10</f>
        <v>8</v>
      </c>
      <c r="AZ60" s="303"/>
      <c r="BA60" s="304"/>
      <c r="BB60" s="302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2:102" ht="16.5" customHeight="1" hidden="1">
      <c r="B61" s="142"/>
      <c r="C61" s="169"/>
      <c r="D61" s="169"/>
      <c r="E61" s="169"/>
      <c r="F61" s="169"/>
      <c r="G61" s="154"/>
      <c r="H61" s="169"/>
      <c r="I61" s="169"/>
      <c r="J61" s="169"/>
      <c r="K61" s="169"/>
      <c r="L61" s="174"/>
      <c r="M61" s="169"/>
      <c r="N61" s="169"/>
      <c r="O61" s="169"/>
      <c r="P61" s="154"/>
      <c r="Q61" s="169"/>
      <c r="R61" s="169"/>
      <c r="S61" s="169"/>
      <c r="T61" s="170"/>
      <c r="U61" s="152"/>
      <c r="V61" s="152"/>
      <c r="W61" s="152"/>
      <c r="X61" s="152"/>
      <c r="Y61" s="152"/>
      <c r="Z61" s="152"/>
      <c r="AA61" s="152"/>
      <c r="AB61" s="152"/>
      <c r="AC61" s="152"/>
      <c r="AD61" s="153"/>
      <c r="AE61" s="154"/>
      <c r="AF61" s="154"/>
      <c r="AG61" s="154"/>
      <c r="AH61" s="154"/>
      <c r="AI61" s="154"/>
      <c r="AJ61" s="154"/>
      <c r="AK61" s="154"/>
      <c r="AL61" s="154"/>
      <c r="AM61" s="153"/>
      <c r="AN61" s="154"/>
      <c r="AO61" s="154"/>
      <c r="AP61" s="154"/>
      <c r="AQ61" s="154"/>
      <c r="AR61" s="154"/>
      <c r="AS61" s="154"/>
      <c r="AT61" s="154"/>
      <c r="AU61" s="155"/>
      <c r="AV61" s="156"/>
      <c r="AW61" s="157"/>
      <c r="AX61" s="158"/>
      <c r="AY61" s="171"/>
      <c r="AZ61" s="171"/>
      <c r="BA61" s="172"/>
      <c r="BB61" s="160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2:102" ht="16.5" customHeight="1">
      <c r="B62" s="161">
        <v>4</v>
      </c>
      <c r="C62" s="113"/>
      <c r="D62" s="114"/>
      <c r="E62" s="115"/>
      <c r="F62" s="115"/>
      <c r="G62" s="115"/>
      <c r="H62" s="115"/>
      <c r="I62" s="115"/>
      <c r="J62" s="115"/>
      <c r="K62" s="115"/>
      <c r="L62" s="113"/>
      <c r="M62" s="114"/>
      <c r="N62" s="115"/>
      <c r="O62" s="115"/>
      <c r="P62" s="115"/>
      <c r="Q62" s="115"/>
      <c r="R62" s="115"/>
      <c r="S62" s="115"/>
      <c r="T62" s="115"/>
      <c r="U62" s="113"/>
      <c r="V62" s="114"/>
      <c r="W62" s="115"/>
      <c r="X62" s="115"/>
      <c r="Y62" s="115"/>
      <c r="Z62" s="115"/>
      <c r="AA62" s="115"/>
      <c r="AB62" s="115"/>
      <c r="AC62" s="162"/>
      <c r="AD62" s="305"/>
      <c r="AE62" s="306"/>
      <c r="AF62" s="306"/>
      <c r="AG62" s="306"/>
      <c r="AH62" s="306"/>
      <c r="AI62" s="306"/>
      <c r="AJ62" s="306"/>
      <c r="AK62" s="306"/>
      <c r="AL62" s="307"/>
      <c r="AM62" s="113" t="str">
        <f>CONCATENATE($B62,"-",AM$10)</f>
        <v>4-5</v>
      </c>
      <c r="AN62" s="114"/>
      <c r="AO62" s="115"/>
      <c r="AP62" s="115"/>
      <c r="AQ62" s="115"/>
      <c r="AR62" s="115"/>
      <c r="AS62" s="115"/>
      <c r="AT62" s="115"/>
      <c r="AU62" s="116"/>
      <c r="AV62" s="117">
        <f>AV63-AX63</f>
        <v>-8</v>
      </c>
      <c r="AW62" s="118"/>
      <c r="AX62" s="119">
        <f>AV65-AX65</f>
        <v>-67</v>
      </c>
      <c r="AY62" s="163"/>
      <c r="AZ62" s="163"/>
      <c r="BA62" s="127"/>
      <c r="BB62" s="310">
        <v>5</v>
      </c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</row>
    <row r="63" spans="2:102" ht="16.5" customHeight="1">
      <c r="B63" s="122" t="str">
        <f>VLOOKUP(B62,'[1]Data-sk. B'!$D$10:$I$16,5,0)</f>
        <v>Sedláček</v>
      </c>
      <c r="C63" s="123"/>
      <c r="D63" s="124"/>
      <c r="E63" s="125">
        <f>AJ48</f>
        <v>0</v>
      </c>
      <c r="F63" s="126"/>
      <c r="G63" s="125" t="s">
        <v>40</v>
      </c>
      <c r="H63" s="124"/>
      <c r="I63" s="125">
        <f>AF48</f>
        <v>2</v>
      </c>
      <c r="J63" s="124"/>
      <c r="K63" s="124"/>
      <c r="L63" s="123"/>
      <c r="M63" s="124"/>
      <c r="N63" s="125">
        <f>AJ53</f>
        <v>0</v>
      </c>
      <c r="O63" s="126"/>
      <c r="P63" s="125" t="s">
        <v>40</v>
      </c>
      <c r="Q63" s="124"/>
      <c r="R63" s="125">
        <f>AF53</f>
        <v>2</v>
      </c>
      <c r="S63" s="124"/>
      <c r="T63" s="124"/>
      <c r="U63" s="123"/>
      <c r="V63" s="124"/>
      <c r="W63" s="125">
        <f>AJ58</f>
        <v>0</v>
      </c>
      <c r="X63" s="126"/>
      <c r="Y63" s="125" t="s">
        <v>40</v>
      </c>
      <c r="Z63" s="124"/>
      <c r="AA63" s="125">
        <f>AF58</f>
        <v>2</v>
      </c>
      <c r="AB63" s="124"/>
      <c r="AC63" s="164"/>
      <c r="AD63" s="308"/>
      <c r="AE63" s="295"/>
      <c r="AF63" s="295"/>
      <c r="AG63" s="295"/>
      <c r="AH63" s="295"/>
      <c r="AI63" s="295"/>
      <c r="AJ63" s="295"/>
      <c r="AK63" s="295"/>
      <c r="AL63" s="296"/>
      <c r="AM63" s="123"/>
      <c r="AN63" s="124"/>
      <c r="AO63" s="125">
        <f>IF(AM65&gt;AO65,1,0)+IF(AP65&gt;AR65,1,0)+IF(AS65&gt;AU65,1,0)</f>
        <v>0</v>
      </c>
      <c r="AP63" s="126"/>
      <c r="AQ63" s="125" t="s">
        <v>40</v>
      </c>
      <c r="AR63" s="124"/>
      <c r="AS63" s="125">
        <f>IF(AM65&lt;AO65,1,0)+IF(AP65&lt;AR65,1,0)+IF(AS65&lt;AU65,1,0)</f>
        <v>2</v>
      </c>
      <c r="AT63" s="124"/>
      <c r="AU63" s="127"/>
      <c r="AV63" s="128">
        <f>_xlfn.SUMIFS(C63:AU63,$C$9:$AU$9,1)</f>
        <v>0</v>
      </c>
      <c r="AW63" s="124" t="s">
        <v>40</v>
      </c>
      <c r="AX63" s="129">
        <f>_xlfn.SUMIFS(C63:AU63,$C$9:$AU$9,0)</f>
        <v>8</v>
      </c>
      <c r="AY63" s="125">
        <f>_xlfn.SUMIFS(C64:AU64,$C$9:$AU$9,1)</f>
        <v>0</v>
      </c>
      <c r="AZ63" s="125" t="s">
        <v>40</v>
      </c>
      <c r="BA63" s="130">
        <f>_xlfn.SUMIFS(C64:AU64,$C$9:$AU$9,0)</f>
        <v>4</v>
      </c>
      <c r="BB63" s="301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</row>
    <row r="64" spans="2:102" ht="3" customHeight="1">
      <c r="B64" s="131"/>
      <c r="C64" s="132"/>
      <c r="D64" s="133"/>
      <c r="E64" s="134">
        <f>IF(E63&gt;I63,1,0)+IF(AND(E63=I63,E63&gt;0),0.5,0)</f>
        <v>0</v>
      </c>
      <c r="F64" s="135"/>
      <c r="G64" s="135"/>
      <c r="H64" s="114"/>
      <c r="I64" s="134">
        <f>IF(E63&lt;I63,1,0)+IF(AND(E63=I63,I63&gt;0),0.5,0)</f>
        <v>1</v>
      </c>
      <c r="J64" s="134"/>
      <c r="K64" s="133"/>
      <c r="L64" s="132"/>
      <c r="M64" s="133"/>
      <c r="N64" s="134">
        <f>IF(N63&gt;R63,1,0)+IF(AND(N63=R63,N63&gt;0),0.5,0)</f>
        <v>0</v>
      </c>
      <c r="O64" s="135"/>
      <c r="P64" s="135"/>
      <c r="Q64" s="114"/>
      <c r="R64" s="134">
        <f>IF(N63&lt;R63,1,0)+IF(AND(N63=R63,R63&gt;0),0.5,0)</f>
        <v>1</v>
      </c>
      <c r="S64" s="134"/>
      <c r="T64" s="133"/>
      <c r="U64" s="132"/>
      <c r="V64" s="133"/>
      <c r="W64" s="134">
        <f>IF(W63&gt;AA63,1,0)+IF(AND(W63=AA63,W63&gt;0),0.5,0)</f>
        <v>0</v>
      </c>
      <c r="X64" s="135"/>
      <c r="Y64" s="135"/>
      <c r="Z64" s="114"/>
      <c r="AA64" s="134">
        <f>IF(W63&lt;AA63,1,0)+IF(AND(W63=AA63,AA63&gt;0),0.5,0)</f>
        <v>1</v>
      </c>
      <c r="AB64" s="134"/>
      <c r="AC64" s="165"/>
      <c r="AD64" s="308"/>
      <c r="AE64" s="295"/>
      <c r="AF64" s="295"/>
      <c r="AG64" s="295"/>
      <c r="AH64" s="295"/>
      <c r="AI64" s="295"/>
      <c r="AJ64" s="295"/>
      <c r="AK64" s="295"/>
      <c r="AL64" s="296"/>
      <c r="AM64" s="132"/>
      <c r="AN64" s="133"/>
      <c r="AO64" s="134">
        <f>IF(AO63&gt;AS63,1,0)+IF(AND(AO63=AS63,AO63&gt;0),0.5,0)</f>
        <v>0</v>
      </c>
      <c r="AP64" s="135"/>
      <c r="AQ64" s="135"/>
      <c r="AR64" s="114"/>
      <c r="AS64" s="134">
        <f>IF(AO63&lt;AS63,1,0)+IF(AND(AO63=AS63,AS63&gt;0),0.5,0)</f>
        <v>1</v>
      </c>
      <c r="AT64" s="134"/>
      <c r="AU64" s="136"/>
      <c r="AV64" s="137"/>
      <c r="AW64" s="138"/>
      <c r="AX64" s="139"/>
      <c r="AY64" s="140"/>
      <c r="AZ64" s="140"/>
      <c r="BA64" s="141"/>
      <c r="BB64" s="301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2:102" ht="16.5" customHeight="1">
      <c r="B65" s="142" t="str">
        <f>VLOOKUP(B62,'[1]Data-sk. B'!$D$10:$I$16,6,0)</f>
        <v>Vít</v>
      </c>
      <c r="C65" s="143">
        <f>AF50</f>
        <v>1</v>
      </c>
      <c r="D65" s="144" t="s">
        <v>40</v>
      </c>
      <c r="E65" s="145">
        <f>AD50</f>
        <v>11</v>
      </c>
      <c r="F65" s="146">
        <f>AI50</f>
        <v>0</v>
      </c>
      <c r="G65" s="144" t="s">
        <v>40</v>
      </c>
      <c r="H65" s="145">
        <f>AG50</f>
        <v>11</v>
      </c>
      <c r="I65" s="146">
        <f>AL50</f>
        <v>0</v>
      </c>
      <c r="J65" s="144" t="s">
        <v>40</v>
      </c>
      <c r="K65" s="147">
        <f>AJ50</f>
        <v>0</v>
      </c>
      <c r="L65" s="143">
        <f>AF55</f>
        <v>3</v>
      </c>
      <c r="M65" s="144" t="s">
        <v>40</v>
      </c>
      <c r="N65" s="145">
        <f>AD55</f>
        <v>11</v>
      </c>
      <c r="O65" s="146">
        <f>AI55</f>
        <v>5</v>
      </c>
      <c r="P65" s="144" t="s">
        <v>40</v>
      </c>
      <c r="Q65" s="145">
        <f>AG55</f>
        <v>11</v>
      </c>
      <c r="R65" s="146">
        <f>AL55</f>
        <v>0</v>
      </c>
      <c r="S65" s="144" t="s">
        <v>40</v>
      </c>
      <c r="T65" s="147">
        <f>AJ55</f>
        <v>0</v>
      </c>
      <c r="U65" s="143">
        <f>AF60</f>
        <v>0</v>
      </c>
      <c r="V65" s="144" t="s">
        <v>40</v>
      </c>
      <c r="W65" s="145">
        <f>AD60</f>
        <v>11</v>
      </c>
      <c r="X65" s="146">
        <f>AI60</f>
        <v>1</v>
      </c>
      <c r="Y65" s="144" t="s">
        <v>40</v>
      </c>
      <c r="Z65" s="145">
        <f>AG60</f>
        <v>11</v>
      </c>
      <c r="AA65" s="146">
        <f>AL60</f>
        <v>0</v>
      </c>
      <c r="AB65" s="144" t="s">
        <v>40</v>
      </c>
      <c r="AC65" s="147">
        <f>AJ60</f>
        <v>0</v>
      </c>
      <c r="AD65" s="309"/>
      <c r="AE65" s="298"/>
      <c r="AF65" s="298"/>
      <c r="AG65" s="298"/>
      <c r="AH65" s="298"/>
      <c r="AI65" s="298"/>
      <c r="AJ65" s="298"/>
      <c r="AK65" s="298"/>
      <c r="AL65" s="299"/>
      <c r="AM65" s="143">
        <f>VLOOKUP($AM62,'[1]Data-sk. B'!$B$20:$U$59,12,0)</f>
        <v>6</v>
      </c>
      <c r="AN65" s="144" t="s">
        <v>40</v>
      </c>
      <c r="AO65" s="145">
        <f>VLOOKUP($AM62,'[1]Data-sk. B'!$B$20:$U$59,14,0)</f>
        <v>11</v>
      </c>
      <c r="AP65" s="146">
        <f>VLOOKUP($AM62,'[1]Data-sk. B'!$B$20:$U$59,15,0)</f>
        <v>5</v>
      </c>
      <c r="AQ65" s="144" t="s">
        <v>40</v>
      </c>
      <c r="AR65" s="145">
        <f>VLOOKUP($AM62,'[1]Data-sk. B'!$B$20:$U$59,17,0)</f>
        <v>11</v>
      </c>
      <c r="AS65" s="146">
        <f>VLOOKUP($AM62,'[1]Data-sk. B'!$B$20:$U$59,18,0)</f>
        <v>0</v>
      </c>
      <c r="AT65" s="144" t="s">
        <v>40</v>
      </c>
      <c r="AU65" s="148">
        <f>VLOOKUP($AM62,'[1]Data-sk. B'!$B$20:$U$59,20,0)</f>
        <v>0</v>
      </c>
      <c r="AV65" s="149">
        <f>_xlfn.SUMIFS(C65:AU65,$C$8:$AU$8,1)</f>
        <v>21</v>
      </c>
      <c r="AW65" s="150" t="s">
        <v>40</v>
      </c>
      <c r="AX65" s="151">
        <f>_xlfn.SUMIFS(C65:AU65,$C$8:$AU$8,0)</f>
        <v>88</v>
      </c>
      <c r="AY65" s="303">
        <f>AY63*$AY$10</f>
        <v>0</v>
      </c>
      <c r="AZ65" s="303"/>
      <c r="BA65" s="304"/>
      <c r="BB65" s="302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2:102" ht="16.5" customHeight="1" hidden="1">
      <c r="B66" s="142"/>
      <c r="C66" s="169"/>
      <c r="D66" s="169"/>
      <c r="E66" s="169"/>
      <c r="F66" s="169"/>
      <c r="G66" s="154"/>
      <c r="H66" s="169"/>
      <c r="I66" s="169"/>
      <c r="J66" s="169"/>
      <c r="K66" s="169"/>
      <c r="L66" s="174"/>
      <c r="M66" s="169"/>
      <c r="N66" s="169"/>
      <c r="O66" s="169"/>
      <c r="P66" s="154"/>
      <c r="Q66" s="169"/>
      <c r="R66" s="169"/>
      <c r="S66" s="169"/>
      <c r="T66" s="169"/>
      <c r="U66" s="174"/>
      <c r="V66" s="169"/>
      <c r="W66" s="169"/>
      <c r="X66" s="169"/>
      <c r="Y66" s="154"/>
      <c r="Z66" s="169"/>
      <c r="AA66" s="169"/>
      <c r="AB66" s="169"/>
      <c r="AC66" s="170"/>
      <c r="AD66" s="152"/>
      <c r="AE66" s="152"/>
      <c r="AF66" s="152"/>
      <c r="AG66" s="152"/>
      <c r="AH66" s="152"/>
      <c r="AI66" s="152"/>
      <c r="AJ66" s="152"/>
      <c r="AK66" s="152"/>
      <c r="AL66" s="152"/>
      <c r="AM66" s="153"/>
      <c r="AN66" s="154"/>
      <c r="AO66" s="154"/>
      <c r="AP66" s="154"/>
      <c r="AQ66" s="154"/>
      <c r="AR66" s="154"/>
      <c r="AS66" s="154"/>
      <c r="AT66" s="154"/>
      <c r="AU66" s="155"/>
      <c r="AV66" s="156"/>
      <c r="AW66" s="157"/>
      <c r="AX66" s="158"/>
      <c r="AY66" s="171"/>
      <c r="AZ66" s="171"/>
      <c r="BA66" s="172"/>
      <c r="BB66" s="160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</row>
    <row r="67" spans="2:102" ht="16.5" customHeight="1">
      <c r="B67" s="161">
        <v>5</v>
      </c>
      <c r="C67" s="113"/>
      <c r="D67" s="114"/>
      <c r="E67" s="115"/>
      <c r="F67" s="115"/>
      <c r="G67" s="115"/>
      <c r="H67" s="115"/>
      <c r="I67" s="115"/>
      <c r="J67" s="115"/>
      <c r="K67" s="115"/>
      <c r="L67" s="113"/>
      <c r="M67" s="114"/>
      <c r="N67" s="115"/>
      <c r="O67" s="115"/>
      <c r="P67" s="115"/>
      <c r="Q67" s="115"/>
      <c r="R67" s="115"/>
      <c r="S67" s="115"/>
      <c r="T67" s="115"/>
      <c r="U67" s="113"/>
      <c r="V67" s="114"/>
      <c r="W67" s="115"/>
      <c r="X67" s="115"/>
      <c r="Y67" s="115"/>
      <c r="Z67" s="115"/>
      <c r="AA67" s="115"/>
      <c r="AB67" s="115"/>
      <c r="AC67" s="115"/>
      <c r="AD67" s="113"/>
      <c r="AE67" s="114"/>
      <c r="AF67" s="115"/>
      <c r="AG67" s="115"/>
      <c r="AH67" s="115"/>
      <c r="AI67" s="115"/>
      <c r="AJ67" s="115"/>
      <c r="AK67" s="115"/>
      <c r="AL67" s="162"/>
      <c r="AM67" s="305"/>
      <c r="AN67" s="306"/>
      <c r="AO67" s="306"/>
      <c r="AP67" s="306"/>
      <c r="AQ67" s="306"/>
      <c r="AR67" s="306"/>
      <c r="AS67" s="306"/>
      <c r="AT67" s="306"/>
      <c r="AU67" s="311"/>
      <c r="AV67" s="117">
        <f>AV68-AX68</f>
        <v>-1</v>
      </c>
      <c r="AW67" s="118"/>
      <c r="AX67" s="119">
        <f>AV70-AX70</f>
        <v>-13</v>
      </c>
      <c r="AY67" s="163"/>
      <c r="AZ67" s="163"/>
      <c r="BA67" s="127"/>
      <c r="BB67" s="310">
        <v>3</v>
      </c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</row>
    <row r="68" spans="2:102" ht="16.5" customHeight="1">
      <c r="B68" s="122" t="str">
        <f>VLOOKUP(B67,'[1]Data-sk. B'!$D$10:$I$16,5,0)</f>
        <v>Reittinger</v>
      </c>
      <c r="C68" s="123"/>
      <c r="D68" s="124"/>
      <c r="E68" s="125">
        <f>AS48</f>
        <v>0</v>
      </c>
      <c r="F68" s="126"/>
      <c r="G68" s="125" t="s">
        <v>40</v>
      </c>
      <c r="H68" s="124"/>
      <c r="I68" s="125">
        <f>AO48</f>
        <v>2</v>
      </c>
      <c r="J68" s="124"/>
      <c r="K68" s="124"/>
      <c r="L68" s="123"/>
      <c r="M68" s="124"/>
      <c r="N68" s="125">
        <f>AS53</f>
        <v>2</v>
      </c>
      <c r="O68" s="126"/>
      <c r="P68" s="125" t="s">
        <v>40</v>
      </c>
      <c r="Q68" s="124"/>
      <c r="R68" s="125">
        <f>AO53</f>
        <v>1</v>
      </c>
      <c r="S68" s="124"/>
      <c r="T68" s="124"/>
      <c r="U68" s="123"/>
      <c r="V68" s="124"/>
      <c r="W68" s="125">
        <f>AS58</f>
        <v>0</v>
      </c>
      <c r="X68" s="126"/>
      <c r="Y68" s="125" t="s">
        <v>40</v>
      </c>
      <c r="Z68" s="124"/>
      <c r="AA68" s="125">
        <f>AO58</f>
        <v>2</v>
      </c>
      <c r="AB68" s="124"/>
      <c r="AC68" s="124"/>
      <c r="AD68" s="123"/>
      <c r="AE68" s="124"/>
      <c r="AF68" s="125">
        <f>AS63</f>
        <v>2</v>
      </c>
      <c r="AG68" s="126"/>
      <c r="AH68" s="125" t="s">
        <v>40</v>
      </c>
      <c r="AI68" s="124"/>
      <c r="AJ68" s="125">
        <f>AO63</f>
        <v>0</v>
      </c>
      <c r="AK68" s="124"/>
      <c r="AL68" s="164"/>
      <c r="AM68" s="308"/>
      <c r="AN68" s="295"/>
      <c r="AO68" s="295"/>
      <c r="AP68" s="295"/>
      <c r="AQ68" s="295"/>
      <c r="AR68" s="295"/>
      <c r="AS68" s="295"/>
      <c r="AT68" s="295"/>
      <c r="AU68" s="312"/>
      <c r="AV68" s="128">
        <f>_xlfn.SUMIFS(C68:AU68,$C$9:$AU$9,1)</f>
        <v>4</v>
      </c>
      <c r="AW68" s="124" t="s">
        <v>40</v>
      </c>
      <c r="AX68" s="129">
        <f>_xlfn.SUMIFS(C68:AU68,$C$9:$AU$9,0)</f>
        <v>5</v>
      </c>
      <c r="AY68" s="125">
        <f>_xlfn.SUMIFS(C69:AU69,$C$9:$AU$9,1)</f>
        <v>2</v>
      </c>
      <c r="AZ68" s="125" t="s">
        <v>40</v>
      </c>
      <c r="BA68" s="130">
        <f>_xlfn.SUMIFS(C69:AU69,$C$9:$AU$9,0)</f>
        <v>2</v>
      </c>
      <c r="BB68" s="301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</row>
    <row r="69" spans="2:102" ht="3" customHeight="1">
      <c r="B69" s="131"/>
      <c r="C69" s="132"/>
      <c r="D69" s="133"/>
      <c r="E69" s="134">
        <f>IF(E68&gt;I68,1,0)+IF(AND(E68=I68,E68&gt;0),0.5,0)</f>
        <v>0</v>
      </c>
      <c r="F69" s="135"/>
      <c r="G69" s="135"/>
      <c r="H69" s="114"/>
      <c r="I69" s="134">
        <f>IF(E68&lt;I68,1,0)+IF(AND(E68=I68,I68&gt;0),0.5,0)</f>
        <v>1</v>
      </c>
      <c r="J69" s="134"/>
      <c r="K69" s="133"/>
      <c r="L69" s="132"/>
      <c r="M69" s="133"/>
      <c r="N69" s="134">
        <f>IF(N68&gt;R68,1,0)+IF(AND(N68=R68,N68&gt;0),0.5,0)</f>
        <v>1</v>
      </c>
      <c r="O69" s="135"/>
      <c r="P69" s="135"/>
      <c r="Q69" s="114"/>
      <c r="R69" s="134">
        <f>IF(N68&lt;R68,1,0)+IF(AND(N68=R68,R68&gt;0),0.5,0)</f>
        <v>0</v>
      </c>
      <c r="S69" s="134"/>
      <c r="T69" s="133"/>
      <c r="U69" s="132"/>
      <c r="V69" s="133"/>
      <c r="W69" s="134">
        <f>IF(W68&gt;AA68,1,0)+IF(AND(W68=AA68,W68&gt;0),0.5,0)</f>
        <v>0</v>
      </c>
      <c r="X69" s="135"/>
      <c r="Y69" s="135"/>
      <c r="Z69" s="114"/>
      <c r="AA69" s="134">
        <f>IF(W68&lt;AA68,1,0)+IF(AND(W68=AA68,AA68&gt;0),0.5,0)</f>
        <v>1</v>
      </c>
      <c r="AB69" s="134"/>
      <c r="AC69" s="133"/>
      <c r="AD69" s="132"/>
      <c r="AE69" s="133"/>
      <c r="AF69" s="134">
        <f>IF(AF68&gt;AJ68,1,0)+IF(AND(AF68=AJ68,AF68&gt;0),0.5,0)</f>
        <v>1</v>
      </c>
      <c r="AG69" s="135"/>
      <c r="AH69" s="135"/>
      <c r="AI69" s="114"/>
      <c r="AJ69" s="134">
        <f>IF(AF68&lt;AJ68,1,0)+IF(AND(AF68=AJ68,AJ68&gt;0),0.5,0)</f>
        <v>0</v>
      </c>
      <c r="AK69" s="134"/>
      <c r="AL69" s="165"/>
      <c r="AM69" s="308"/>
      <c r="AN69" s="295"/>
      <c r="AO69" s="295"/>
      <c r="AP69" s="295"/>
      <c r="AQ69" s="295"/>
      <c r="AR69" s="295"/>
      <c r="AS69" s="295"/>
      <c r="AT69" s="295"/>
      <c r="AU69" s="312"/>
      <c r="AV69" s="137"/>
      <c r="AW69" s="138"/>
      <c r="AX69" s="139"/>
      <c r="AY69" s="140"/>
      <c r="AZ69" s="140"/>
      <c r="BA69" s="141"/>
      <c r="BB69" s="301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</row>
    <row r="70" spans="2:102" ht="16.5" customHeight="1" thickBot="1">
      <c r="B70" s="175" t="str">
        <f>VLOOKUP(B67,'[1]Data-sk. B'!$D$10:$I$16,6,0)</f>
        <v>Filip</v>
      </c>
      <c r="C70" s="176">
        <f>AO50</f>
        <v>0</v>
      </c>
      <c r="D70" s="177" t="s">
        <v>40</v>
      </c>
      <c r="E70" s="178">
        <f>AM50</f>
        <v>11</v>
      </c>
      <c r="F70" s="179">
        <f>AR50</f>
        <v>5</v>
      </c>
      <c r="G70" s="177" t="s">
        <v>40</v>
      </c>
      <c r="H70" s="178">
        <f>AP50</f>
        <v>11</v>
      </c>
      <c r="I70" s="179">
        <f>AU50</f>
        <v>0</v>
      </c>
      <c r="J70" s="177" t="s">
        <v>40</v>
      </c>
      <c r="K70" s="180">
        <f>AS50</f>
        <v>0</v>
      </c>
      <c r="L70" s="176">
        <f>AO55</f>
        <v>9</v>
      </c>
      <c r="M70" s="177" t="s">
        <v>40</v>
      </c>
      <c r="N70" s="178">
        <f>AM55</f>
        <v>11</v>
      </c>
      <c r="O70" s="179">
        <f>AR55</f>
        <v>11</v>
      </c>
      <c r="P70" s="177" t="s">
        <v>40</v>
      </c>
      <c r="Q70" s="178">
        <f>AP55</f>
        <v>7</v>
      </c>
      <c r="R70" s="179">
        <f>AU55</f>
        <v>11</v>
      </c>
      <c r="S70" s="177" t="s">
        <v>40</v>
      </c>
      <c r="T70" s="180">
        <f>AS55</f>
        <v>7</v>
      </c>
      <c r="U70" s="176">
        <f>AO60</f>
        <v>3</v>
      </c>
      <c r="V70" s="177" t="s">
        <v>40</v>
      </c>
      <c r="W70" s="178">
        <f>AM60</f>
        <v>11</v>
      </c>
      <c r="X70" s="179">
        <f>AR60</f>
        <v>6</v>
      </c>
      <c r="Y70" s="177" t="s">
        <v>40</v>
      </c>
      <c r="Z70" s="178">
        <f>AP60</f>
        <v>11</v>
      </c>
      <c r="AA70" s="179">
        <f>AU60</f>
        <v>0</v>
      </c>
      <c r="AB70" s="177" t="s">
        <v>40</v>
      </c>
      <c r="AC70" s="180">
        <f>AS60</f>
        <v>0</v>
      </c>
      <c r="AD70" s="176">
        <f>AO65</f>
        <v>11</v>
      </c>
      <c r="AE70" s="177" t="s">
        <v>40</v>
      </c>
      <c r="AF70" s="178">
        <f>AM65</f>
        <v>6</v>
      </c>
      <c r="AG70" s="179">
        <f>AR65</f>
        <v>11</v>
      </c>
      <c r="AH70" s="177" t="s">
        <v>40</v>
      </c>
      <c r="AI70" s="178">
        <f>AP65</f>
        <v>5</v>
      </c>
      <c r="AJ70" s="179">
        <f>AU65</f>
        <v>0</v>
      </c>
      <c r="AK70" s="177" t="s">
        <v>40</v>
      </c>
      <c r="AL70" s="180">
        <f>AS65</f>
        <v>0</v>
      </c>
      <c r="AM70" s="313"/>
      <c r="AN70" s="314"/>
      <c r="AO70" s="314"/>
      <c r="AP70" s="314"/>
      <c r="AQ70" s="314"/>
      <c r="AR70" s="314"/>
      <c r="AS70" s="314"/>
      <c r="AT70" s="314"/>
      <c r="AU70" s="315"/>
      <c r="AV70" s="181">
        <f>_xlfn.SUMIFS(C70:AU70,$C$8:$AU$8,1)</f>
        <v>67</v>
      </c>
      <c r="AW70" s="182" t="s">
        <v>40</v>
      </c>
      <c r="AX70" s="183">
        <f>_xlfn.SUMIFS(C70:AU70,$C$8:$AU$8,0)</f>
        <v>80</v>
      </c>
      <c r="AY70" s="317">
        <f>AY68*$AY$10</f>
        <v>4</v>
      </c>
      <c r="AZ70" s="317"/>
      <c r="BA70" s="318"/>
      <c r="BB70" s="3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</row>
    <row r="71" spans="2:102" ht="16.5" customHeight="1" hidden="1">
      <c r="B71" s="142"/>
      <c r="C71" s="169"/>
      <c r="D71" s="169"/>
      <c r="E71" s="169"/>
      <c r="F71" s="169"/>
      <c r="G71" s="154"/>
      <c r="H71" s="169"/>
      <c r="I71" s="169"/>
      <c r="J71" s="169"/>
      <c r="K71" s="169"/>
      <c r="L71" s="174"/>
      <c r="M71" s="169"/>
      <c r="N71" s="169"/>
      <c r="O71" s="169"/>
      <c r="P71" s="154"/>
      <c r="Q71" s="169"/>
      <c r="R71" s="169"/>
      <c r="S71" s="169"/>
      <c r="T71" s="169"/>
      <c r="U71" s="174"/>
      <c r="V71" s="169"/>
      <c r="W71" s="169"/>
      <c r="X71" s="169"/>
      <c r="Y71" s="154"/>
      <c r="Z71" s="169"/>
      <c r="AA71" s="169"/>
      <c r="AB71" s="169"/>
      <c r="AC71" s="169"/>
      <c r="AD71" s="174"/>
      <c r="AE71" s="169"/>
      <c r="AF71" s="169"/>
      <c r="AG71" s="169"/>
      <c r="AH71" s="154"/>
      <c r="AI71" s="169"/>
      <c r="AJ71" s="169"/>
      <c r="AK71" s="169"/>
      <c r="AL71" s="170"/>
      <c r="AM71" s="152"/>
      <c r="AN71" s="152"/>
      <c r="AO71" s="152"/>
      <c r="AP71" s="152"/>
      <c r="AQ71" s="152"/>
      <c r="AR71" s="152"/>
      <c r="AS71" s="152"/>
      <c r="AT71" s="152"/>
      <c r="AU71" s="152"/>
      <c r="AV71" s="156"/>
      <c r="AW71" s="157"/>
      <c r="AX71" s="158"/>
      <c r="AY71" s="171"/>
      <c r="AZ71" s="171"/>
      <c r="BA71" s="172"/>
      <c r="BB71" s="160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2:102" ht="16.5" customHeight="1" hidden="1">
      <c r="B72" s="142"/>
      <c r="C72" s="169"/>
      <c r="D72" s="169"/>
      <c r="E72" s="169"/>
      <c r="F72" s="169"/>
      <c r="G72" s="154"/>
      <c r="H72" s="169"/>
      <c r="I72" s="169"/>
      <c r="J72" s="169"/>
      <c r="K72" s="169"/>
      <c r="L72" s="174"/>
      <c r="M72" s="169"/>
      <c r="N72" s="169"/>
      <c r="O72" s="169"/>
      <c r="P72" s="154"/>
      <c r="Q72" s="169"/>
      <c r="R72" s="169"/>
      <c r="S72" s="169"/>
      <c r="T72" s="169"/>
      <c r="U72" s="174"/>
      <c r="V72" s="169"/>
      <c r="W72" s="169"/>
      <c r="X72" s="169"/>
      <c r="Y72" s="154"/>
      <c r="Z72" s="169"/>
      <c r="AA72" s="169"/>
      <c r="AB72" s="169"/>
      <c r="AC72" s="169"/>
      <c r="AD72" s="174"/>
      <c r="AE72" s="169"/>
      <c r="AF72" s="169"/>
      <c r="AG72" s="169"/>
      <c r="AH72" s="169"/>
      <c r="AI72" s="169"/>
      <c r="AJ72" s="169"/>
      <c r="AK72" s="169"/>
      <c r="AL72" s="169"/>
      <c r="AM72" s="174"/>
      <c r="AN72" s="169"/>
      <c r="AO72" s="169"/>
      <c r="AP72" s="169"/>
      <c r="AQ72" s="154"/>
      <c r="AR72" s="169"/>
      <c r="AS72" s="169"/>
      <c r="AT72" s="169"/>
      <c r="AU72" s="170"/>
      <c r="AV72" s="156"/>
      <c r="AW72" s="157"/>
      <c r="AX72" s="158"/>
      <c r="AY72" s="171"/>
      <c r="AZ72" s="171"/>
      <c r="BA72" s="172"/>
      <c r="BB72" s="160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2:102" ht="16.5" customHeight="1" hidden="1">
      <c r="B73" s="175"/>
      <c r="C73" s="184"/>
      <c r="D73" s="184"/>
      <c r="E73" s="184"/>
      <c r="F73" s="184"/>
      <c r="G73" s="184"/>
      <c r="H73" s="184"/>
      <c r="I73" s="184"/>
      <c r="J73" s="184"/>
      <c r="K73" s="184"/>
      <c r="L73" s="185"/>
      <c r="M73" s="184"/>
      <c r="N73" s="184"/>
      <c r="O73" s="184"/>
      <c r="P73" s="154"/>
      <c r="Q73" s="184"/>
      <c r="R73" s="184"/>
      <c r="S73" s="184"/>
      <c r="T73" s="184"/>
      <c r="U73" s="185"/>
      <c r="V73" s="184"/>
      <c r="W73" s="184"/>
      <c r="X73" s="184"/>
      <c r="Y73" s="184"/>
      <c r="Z73" s="184"/>
      <c r="AA73" s="184"/>
      <c r="AB73" s="184"/>
      <c r="AC73" s="184"/>
      <c r="AD73" s="185"/>
      <c r="AE73" s="184"/>
      <c r="AF73" s="184"/>
      <c r="AG73" s="184"/>
      <c r="AH73" s="184"/>
      <c r="AI73" s="184"/>
      <c r="AJ73" s="184"/>
      <c r="AK73" s="184"/>
      <c r="AL73" s="184"/>
      <c r="AM73" s="185"/>
      <c r="AN73" s="184"/>
      <c r="AO73" s="184"/>
      <c r="AP73" s="184"/>
      <c r="AQ73" s="184"/>
      <c r="AR73" s="184"/>
      <c r="AS73" s="184"/>
      <c r="AT73" s="184"/>
      <c r="AU73" s="184"/>
      <c r="AV73" s="186"/>
      <c r="AW73" s="187"/>
      <c r="AX73" s="188"/>
      <c r="AY73" s="189"/>
      <c r="AZ73" s="190"/>
      <c r="BA73" s="191"/>
      <c r="BB73" s="192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</row>
    <row r="74" spans="3:16" ht="16.5" customHeight="1">
      <c r="C74" s="193"/>
      <c r="D74" s="193"/>
      <c r="E74" s="193"/>
      <c r="F74" s="193"/>
      <c r="G74" s="193"/>
      <c r="H74" s="193"/>
      <c r="I74" s="193"/>
      <c r="J74" s="193"/>
      <c r="K74" s="193"/>
      <c r="P74" s="115"/>
    </row>
    <row r="75" spans="3:11" ht="12.75">
      <c r="C75" s="194"/>
      <c r="D75" s="194"/>
      <c r="E75" s="194"/>
      <c r="F75" s="194"/>
      <c r="G75" s="194"/>
      <c r="H75" s="194"/>
      <c r="I75" s="194"/>
      <c r="J75" s="194"/>
      <c r="K75" s="194"/>
    </row>
    <row r="76" spans="3:11" ht="12.75">
      <c r="C76" s="194"/>
      <c r="D76" s="194"/>
      <c r="E76" s="194"/>
      <c r="F76" s="194"/>
      <c r="G76" s="194"/>
      <c r="H76" s="194"/>
      <c r="I76" s="194"/>
      <c r="J76" s="194"/>
      <c r="K76" s="194"/>
    </row>
  </sheetData>
  <sheetProtection/>
  <mergeCells count="68">
    <mergeCell ref="AM67:AU70"/>
    <mergeCell ref="BB67:BB70"/>
    <mergeCell ref="AY70:BA70"/>
    <mergeCell ref="U57:AC60"/>
    <mergeCell ref="BB57:BB60"/>
    <mergeCell ref="AY60:BA60"/>
    <mergeCell ref="AD62:AL65"/>
    <mergeCell ref="BB62:BB65"/>
    <mergeCell ref="AY65:BA65"/>
    <mergeCell ref="BB47:BB50"/>
    <mergeCell ref="AY50:BA50"/>
    <mergeCell ref="L52:T55"/>
    <mergeCell ref="BB52:BB55"/>
    <mergeCell ref="AY55:BA55"/>
    <mergeCell ref="C44:K44"/>
    <mergeCell ref="L44:T44"/>
    <mergeCell ref="U44:AC44"/>
    <mergeCell ref="AD44:AL44"/>
    <mergeCell ref="C47:K50"/>
    <mergeCell ref="C45:K45"/>
    <mergeCell ref="L45:T45"/>
    <mergeCell ref="U45:AC45"/>
    <mergeCell ref="AD45:AL45"/>
    <mergeCell ref="AM45:AU45"/>
    <mergeCell ref="AM34:AU37"/>
    <mergeCell ref="BB34:BB37"/>
    <mergeCell ref="AY37:BA37"/>
    <mergeCell ref="AY43:BA43"/>
    <mergeCell ref="BB43:BB45"/>
    <mergeCell ref="AM44:AU44"/>
    <mergeCell ref="AV44:AX44"/>
    <mergeCell ref="AY44:BA44"/>
    <mergeCell ref="AV45:AX45"/>
    <mergeCell ref="AY45:BA45"/>
    <mergeCell ref="U24:AC27"/>
    <mergeCell ref="BB24:BB27"/>
    <mergeCell ref="AY27:BA27"/>
    <mergeCell ref="AD29:AL32"/>
    <mergeCell ref="BB29:BB32"/>
    <mergeCell ref="AY32:BA32"/>
    <mergeCell ref="C14:K17"/>
    <mergeCell ref="BB14:BB17"/>
    <mergeCell ref="AY17:BA17"/>
    <mergeCell ref="L19:T22"/>
    <mergeCell ref="BB19:BB22"/>
    <mergeCell ref="AY22:BA22"/>
    <mergeCell ref="AY12:BA12"/>
    <mergeCell ref="AY10:BA10"/>
    <mergeCell ref="BB10:BB12"/>
    <mergeCell ref="C11:K11"/>
    <mergeCell ref="L11:T11"/>
    <mergeCell ref="U11:AC11"/>
    <mergeCell ref="AD11:AL11"/>
    <mergeCell ref="AM11:AU11"/>
    <mergeCell ref="AV11:AX11"/>
    <mergeCell ref="AY11:BA11"/>
    <mergeCell ref="C12:K12"/>
    <mergeCell ref="L12:T12"/>
    <mergeCell ref="U12:AC12"/>
    <mergeCell ref="AD12:AL12"/>
    <mergeCell ref="AM12:AU12"/>
    <mergeCell ref="AV12:AX12"/>
    <mergeCell ref="C6:AL6"/>
    <mergeCell ref="C2:AL2"/>
    <mergeCell ref="AN2:BE2"/>
    <mergeCell ref="C3:AL3"/>
    <mergeCell ref="C4:AL4"/>
    <mergeCell ref="C5:AL5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Vokoun</dc:creator>
  <cp:keywords/>
  <dc:description/>
  <cp:lastModifiedBy>Uživatel Microsoft Office</cp:lastModifiedBy>
  <dcterms:created xsi:type="dcterms:W3CDTF">2018-01-21T14:13:05Z</dcterms:created>
  <dcterms:modified xsi:type="dcterms:W3CDTF">2018-01-21T21:48:49Z</dcterms:modified>
  <cp:category/>
  <cp:version/>
  <cp:contentType/>
  <cp:contentStatus/>
</cp:coreProperties>
</file>